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ieu chinh bang gia\Soan QD\"/>
    </mc:Choice>
  </mc:AlternateContent>
  <bookViews>
    <workbookView xWindow="0" yWindow="0" windowWidth="20730" windowHeight="11280" tabRatio="730" activeTab="5"/>
  </bookViews>
  <sheets>
    <sheet name="Đất ở tại nông thôn" sheetId="24" r:id="rId1"/>
    <sheet name="Đất TMD tại nông thôn" sheetId="25" r:id="rId2"/>
    <sheet name="Đất SKC tại nông thôn" sheetId="26" r:id="rId3"/>
    <sheet name="Đất ở tại đô thị" sheetId="14" r:id="rId4"/>
    <sheet name="Đất TMD tại đô thị" sheetId="19" r:id="rId5"/>
    <sheet name="Dat SKC_do thi" sheetId="20" r:id="rId6"/>
  </sheets>
  <definedNames>
    <definedName name="_xlnm.Print_Area" localSheetId="3">'Đất ở tại đô thị'!$A$1:$I$39</definedName>
    <definedName name="_xlnm.Print_Area" localSheetId="0">'Đất ở tại nông thôn'!$A$1:$H$30</definedName>
    <definedName name="_xlnm.Print_Area" localSheetId="2">'Đất SKC tại nông thôn'!$A$1:$H$27</definedName>
    <definedName name="_xlnm.Print_Area" localSheetId="5">'Dat SKC_do thi'!$A$1:$I$29</definedName>
    <definedName name="_xlnm.Print_Area" localSheetId="4">'Đất TMD tại đô thị'!$A$1:$I$30</definedName>
    <definedName name="_xlnm.Print_Area" localSheetId="1">'Đất TMD tại nông thôn'!$A$1:$H$26</definedName>
    <definedName name="_xlnm.Print_Titles" localSheetId="3">'Đất ở tại đô thị'!$6:$7</definedName>
    <definedName name="_xlnm.Print_Titles" localSheetId="0">'Đất ở tại nông thôn'!$6:$7</definedName>
    <definedName name="_xlnm.Print_Titles" localSheetId="2">'Đất SKC tại nông thôn'!$6:$8</definedName>
    <definedName name="_xlnm.Print_Titles" localSheetId="5">'Dat SKC_do thi'!$5:$6</definedName>
    <definedName name="_xlnm.Print_Titles" localSheetId="4">'Đất TMD tại đô thị'!$6:$7</definedName>
    <definedName name="_xlnm.Print_Titles" localSheetId="1">'Đất TMD tại nông thôn'!$6:$7</definedName>
  </definedNames>
  <calcPr calcId="162913"/>
</workbook>
</file>

<file path=xl/calcChain.xml><?xml version="1.0" encoding="utf-8"?>
<calcChain xmlns="http://schemas.openxmlformats.org/spreadsheetml/2006/main">
  <c r="F40" i="20" l="1"/>
  <c r="G39" i="20"/>
  <c r="F39" i="20"/>
  <c r="F38" i="20"/>
  <c r="F36" i="20"/>
  <c r="F35" i="20"/>
  <c r="G33" i="20"/>
  <c r="F33" i="20"/>
  <c r="G31" i="20"/>
  <c r="F31" i="20"/>
  <c r="G27" i="20"/>
  <c r="F27" i="20"/>
  <c r="G24" i="20"/>
  <c r="F24" i="20"/>
  <c r="F22" i="20"/>
  <c r="F10" i="20"/>
  <c r="F14" i="20"/>
  <c r="F17" i="20"/>
  <c r="H17" i="20"/>
  <c r="I17" i="20"/>
  <c r="F18" i="20"/>
  <c r="F19" i="20"/>
  <c r="H19" i="20"/>
  <c r="I19" i="20"/>
  <c r="F9" i="20"/>
  <c r="G23" i="19"/>
  <c r="H23" i="19"/>
  <c r="I23" i="19"/>
  <c r="G27" i="19"/>
  <c r="G30" i="19"/>
  <c r="H36" i="19"/>
  <c r="G40" i="19"/>
  <c r="G14" i="19"/>
  <c r="H14" i="19"/>
  <c r="G17" i="19"/>
  <c r="I19" i="19"/>
  <c r="H9" i="19"/>
  <c r="I9" i="19"/>
  <c r="F10" i="19"/>
  <c r="F14" i="19"/>
  <c r="F16" i="19"/>
  <c r="F17" i="19"/>
  <c r="F18" i="19"/>
  <c r="F19" i="19"/>
  <c r="F22" i="19"/>
  <c r="F27" i="19"/>
  <c r="F28" i="19"/>
  <c r="F35" i="19"/>
  <c r="F36" i="19"/>
  <c r="F38" i="19"/>
  <c r="F39" i="19"/>
  <c r="F40" i="19"/>
  <c r="F9" i="19"/>
  <c r="I19" i="14"/>
  <c r="H19" i="14"/>
  <c r="H19" i="19" s="1"/>
  <c r="G19" i="14"/>
  <c r="G19" i="19" s="1"/>
  <c r="I18" i="14"/>
  <c r="I18" i="20" s="1"/>
  <c r="H18" i="14"/>
  <c r="H18" i="20" s="1"/>
  <c r="G18" i="14"/>
  <c r="G18" i="20" s="1"/>
  <c r="I17" i="14"/>
  <c r="I17" i="19" s="1"/>
  <c r="H17" i="14"/>
  <c r="H17" i="19" s="1"/>
  <c r="G17" i="14"/>
  <c r="G17" i="20" s="1"/>
  <c r="G16" i="14"/>
  <c r="G16" i="20" s="1"/>
  <c r="I15" i="14"/>
  <c r="I15" i="20" s="1"/>
  <c r="I14" i="14"/>
  <c r="I14" i="19" s="1"/>
  <c r="H14" i="14"/>
  <c r="H14" i="20" s="1"/>
  <c r="G14" i="14"/>
  <c r="G14" i="20" s="1"/>
  <c r="H13" i="14"/>
  <c r="H13" i="20" s="1"/>
  <c r="G13" i="14"/>
  <c r="G13" i="19" s="1"/>
  <c r="I10" i="14"/>
  <c r="I10" i="20" s="1"/>
  <c r="H10" i="14"/>
  <c r="H10" i="20" s="1"/>
  <c r="G10" i="14"/>
  <c r="G10" i="20" s="1"/>
  <c r="I9" i="14"/>
  <c r="I9" i="20" s="1"/>
  <c r="H9" i="14"/>
  <c r="H9" i="20" s="1"/>
  <c r="G9" i="14"/>
  <c r="G9" i="20" s="1"/>
  <c r="I40" i="14"/>
  <c r="I40" i="20" s="1"/>
  <c r="H40" i="14"/>
  <c r="H40" i="19" s="1"/>
  <c r="G40" i="14"/>
  <c r="G40" i="20" s="1"/>
  <c r="I39" i="14"/>
  <c r="I39" i="20" s="1"/>
  <c r="H39" i="14"/>
  <c r="H39" i="20" s="1"/>
  <c r="G39" i="14"/>
  <c r="G39" i="19" s="1"/>
  <c r="I38" i="14"/>
  <c r="I38" i="20" s="1"/>
  <c r="H38" i="14"/>
  <c r="H38" i="20" s="1"/>
  <c r="G38" i="14"/>
  <c r="G38" i="19" s="1"/>
  <c r="I36" i="14"/>
  <c r="I36" i="19" s="1"/>
  <c r="H36" i="14"/>
  <c r="H36" i="20" s="1"/>
  <c r="G36" i="14"/>
  <c r="G36" i="19" s="1"/>
  <c r="I35" i="14"/>
  <c r="I35" i="20" s="1"/>
  <c r="H35" i="14"/>
  <c r="H35" i="20" s="1"/>
  <c r="G35" i="14"/>
  <c r="G35" i="20" s="1"/>
  <c r="F33" i="14"/>
  <c r="G33" i="14" s="1"/>
  <c r="G33" i="19" s="1"/>
  <c r="F32" i="14"/>
  <c r="G32" i="14" s="1"/>
  <c r="G32" i="20" s="1"/>
  <c r="F31" i="14"/>
  <c r="G31" i="14" s="1"/>
  <c r="G31" i="19" s="1"/>
  <c r="F30" i="14"/>
  <c r="G30" i="14" s="1"/>
  <c r="G30" i="20" s="1"/>
  <c r="F29" i="14"/>
  <c r="G29" i="14" s="1"/>
  <c r="G29" i="20" s="1"/>
  <c r="F28" i="14"/>
  <c r="G28" i="14" s="1"/>
  <c r="G28" i="19" s="1"/>
  <c r="F27" i="14"/>
  <c r="G27" i="14" s="1"/>
  <c r="F26" i="14"/>
  <c r="G26" i="14" s="1"/>
  <c r="G26" i="20" s="1"/>
  <c r="F24" i="14"/>
  <c r="G24" i="14" s="1"/>
  <c r="G24" i="19" s="1"/>
  <c r="I22" i="14"/>
  <c r="I22" i="20" s="1"/>
  <c r="H22" i="14"/>
  <c r="H22" i="20" s="1"/>
  <c r="G22" i="14"/>
  <c r="G22" i="20" s="1"/>
  <c r="H21" i="14"/>
  <c r="H21" i="19" s="1"/>
  <c r="F21" i="14"/>
  <c r="I21" i="14" s="1"/>
  <c r="I21" i="19" s="1"/>
  <c r="F16" i="14"/>
  <c r="F16" i="20" s="1"/>
  <c r="F15" i="14"/>
  <c r="H15" i="14" s="1"/>
  <c r="F13" i="14"/>
  <c r="F13" i="19" s="1"/>
  <c r="F12" i="14"/>
  <c r="F12" i="20" s="1"/>
  <c r="F11" i="14"/>
  <c r="F11" i="19" s="1"/>
  <c r="H15" i="20" l="1"/>
  <c r="H15" i="19"/>
  <c r="I39" i="19"/>
  <c r="H21" i="20"/>
  <c r="G11" i="14"/>
  <c r="I13" i="14"/>
  <c r="H16" i="14"/>
  <c r="F26" i="19"/>
  <c r="F15" i="19"/>
  <c r="G9" i="19"/>
  <c r="H39" i="19"/>
  <c r="I35" i="19"/>
  <c r="G32" i="19"/>
  <c r="G19" i="20"/>
  <c r="G13" i="20"/>
  <c r="I21" i="20"/>
  <c r="G36" i="20"/>
  <c r="H11" i="14"/>
  <c r="I16" i="14"/>
  <c r="F33" i="19"/>
  <c r="F24" i="19"/>
  <c r="I22" i="19"/>
  <c r="G16" i="19"/>
  <c r="H13" i="19"/>
  <c r="I10" i="19"/>
  <c r="H35" i="19"/>
  <c r="G29" i="19"/>
  <c r="F15" i="20"/>
  <c r="F13" i="20"/>
  <c r="F11" i="20"/>
  <c r="F21" i="20"/>
  <c r="I36" i="20"/>
  <c r="F29" i="20"/>
  <c r="I11" i="14"/>
  <c r="F32" i="19"/>
  <c r="H22" i="19"/>
  <c r="I18" i="19"/>
  <c r="I15" i="19"/>
  <c r="H10" i="19"/>
  <c r="I38" i="19"/>
  <c r="G35" i="19"/>
  <c r="G26" i="19"/>
  <c r="I14" i="20"/>
  <c r="F26" i="20"/>
  <c r="F28" i="20"/>
  <c r="F30" i="20"/>
  <c r="F32" i="20"/>
  <c r="G12" i="14"/>
  <c r="F31" i="19"/>
  <c r="F21" i="19"/>
  <c r="F12" i="19"/>
  <c r="G22" i="19"/>
  <c r="H18" i="19"/>
  <c r="G10" i="19"/>
  <c r="H38" i="19"/>
  <c r="G28" i="20"/>
  <c r="G38" i="20"/>
  <c r="H12" i="14"/>
  <c r="G15" i="14"/>
  <c r="F30" i="19"/>
  <c r="G18" i="19"/>
  <c r="I40" i="19"/>
  <c r="H40" i="20"/>
  <c r="I12" i="14"/>
  <c r="F29" i="19"/>
  <c r="G21" i="14"/>
  <c r="H24" i="14"/>
  <c r="I26" i="14"/>
  <c r="I27" i="14"/>
  <c r="I28" i="14"/>
  <c r="I29" i="14"/>
  <c r="I30" i="14"/>
  <c r="I31" i="14"/>
  <c r="I32" i="14"/>
  <c r="I33" i="14"/>
  <c r="H26" i="14"/>
  <c r="H27" i="14"/>
  <c r="H28" i="14"/>
  <c r="H29" i="14"/>
  <c r="H30" i="14"/>
  <c r="H31" i="14"/>
  <c r="H32" i="14"/>
  <c r="H33" i="14"/>
  <c r="I24" i="14"/>
  <c r="H30" i="19" l="1"/>
  <c r="H30" i="20"/>
  <c r="H29" i="20"/>
  <c r="H29" i="19"/>
  <c r="H16" i="20"/>
  <c r="H16" i="19"/>
  <c r="I12" i="19"/>
  <c r="I12" i="20"/>
  <c r="I29" i="19"/>
  <c r="I29" i="20"/>
  <c r="H28" i="20"/>
  <c r="H28" i="19"/>
  <c r="I28" i="20"/>
  <c r="I28" i="19"/>
  <c r="I13" i="20"/>
  <c r="I13" i="19"/>
  <c r="G12" i="19"/>
  <c r="G12" i="20"/>
  <c r="I27" i="19"/>
  <c r="I27" i="20"/>
  <c r="G11" i="20"/>
  <c r="G11" i="19"/>
  <c r="H26" i="20"/>
  <c r="H26" i="19"/>
  <c r="I33" i="19"/>
  <c r="I33" i="20"/>
  <c r="H24" i="19"/>
  <c r="H24" i="20"/>
  <c r="G15" i="19"/>
  <c r="G15" i="20"/>
  <c r="I16" i="20"/>
  <c r="I16" i="19"/>
  <c r="I30" i="20"/>
  <c r="I30" i="19"/>
  <c r="H27" i="19"/>
  <c r="H27" i="20"/>
  <c r="I26" i="20"/>
  <c r="I26" i="19"/>
  <c r="H33" i="19"/>
  <c r="H33" i="20"/>
  <c r="I32" i="20"/>
  <c r="I32" i="19"/>
  <c r="H12" i="19"/>
  <c r="H12" i="20"/>
  <c r="I11" i="20"/>
  <c r="I11" i="19"/>
  <c r="H11" i="20"/>
  <c r="H11" i="19"/>
  <c r="I24" i="19"/>
  <c r="I24" i="20"/>
  <c r="H32" i="20"/>
  <c r="H32" i="19"/>
  <c r="G21" i="20"/>
  <c r="G21" i="19"/>
  <c r="H31" i="19"/>
  <c r="H31" i="20"/>
  <c r="I31" i="20"/>
  <c r="I31" i="19"/>
  <c r="A4" i="20"/>
  <c r="A4" i="19"/>
  <c r="A4" i="14"/>
  <c r="A4" i="26"/>
  <c r="A4" i="25"/>
  <c r="E34" i="26"/>
  <c r="F34" i="26" s="1"/>
  <c r="E33" i="26"/>
  <c r="F33" i="26" s="1"/>
  <c r="E32" i="26"/>
  <c r="F32" i="26" s="1"/>
  <c r="E31" i="26"/>
  <c r="F31" i="26" s="1"/>
  <c r="E30" i="26"/>
  <c r="F30" i="26" s="1"/>
  <c r="E27" i="26"/>
  <c r="H27" i="26" s="1"/>
  <c r="E21" i="26"/>
  <c r="F21" i="26" s="1"/>
  <c r="G31" i="25"/>
  <c r="E29" i="25"/>
  <c r="H29" i="25" s="1"/>
  <c r="E33" i="25"/>
  <c r="G33" i="25" s="1"/>
  <c r="E32" i="25"/>
  <c r="H32" i="25" s="1"/>
  <c r="E31" i="25"/>
  <c r="F31" i="25" s="1"/>
  <c r="E30" i="25"/>
  <c r="F30" i="25" s="1"/>
  <c r="E26" i="25"/>
  <c r="G26" i="25" s="1"/>
  <c r="E20" i="25"/>
  <c r="H20" i="25" s="1"/>
  <c r="H33" i="24"/>
  <c r="G33" i="24"/>
  <c r="F33" i="24"/>
  <c r="H32" i="24"/>
  <c r="G32" i="24"/>
  <c r="F32" i="24"/>
  <c r="H31" i="24"/>
  <c r="G31" i="24"/>
  <c r="F31" i="24"/>
  <c r="H30" i="24"/>
  <c r="G30" i="24"/>
  <c r="F30" i="24"/>
  <c r="H29" i="24"/>
  <c r="G29" i="24"/>
  <c r="F29" i="24"/>
  <c r="E27" i="24"/>
  <c r="F27" i="24" s="1"/>
  <c r="H26" i="24"/>
  <c r="G26" i="24"/>
  <c r="F26" i="24"/>
  <c r="E25" i="24"/>
  <c r="G25" i="24" s="1"/>
  <c r="H24" i="24"/>
  <c r="F24" i="24"/>
  <c r="E24" i="24"/>
  <c r="G24" i="24" s="1"/>
  <c r="E22" i="24"/>
  <c r="H22" i="24" s="1"/>
  <c r="H20" i="24"/>
  <c r="G20" i="24"/>
  <c r="F20" i="24"/>
  <c r="E17" i="24"/>
  <c r="G17" i="24" s="1"/>
  <c r="E16" i="24"/>
  <c r="G16" i="24" s="1"/>
  <c r="E15" i="24"/>
  <c r="G15" i="24" s="1"/>
  <c r="E14" i="24"/>
  <c r="G14" i="24" s="1"/>
  <c r="E13" i="24"/>
  <c r="G13" i="24" s="1"/>
  <c r="E12" i="24"/>
  <c r="G12" i="24" s="1"/>
  <c r="E10" i="24"/>
  <c r="H10" i="24" s="1"/>
  <c r="E9" i="24"/>
  <c r="H9" i="24" s="1"/>
  <c r="H30" i="25" l="1"/>
  <c r="G30" i="25"/>
  <c r="E27" i="25"/>
  <c r="H26" i="25"/>
  <c r="H31" i="25"/>
  <c r="E25" i="26"/>
  <c r="H25" i="26" s="1"/>
  <c r="F33" i="25"/>
  <c r="E26" i="26"/>
  <c r="F26" i="26" s="1"/>
  <c r="E10" i="26"/>
  <c r="H10" i="26" s="1"/>
  <c r="G27" i="24"/>
  <c r="E9" i="25"/>
  <c r="H9" i="25" s="1"/>
  <c r="E13" i="26"/>
  <c r="H13" i="26" s="1"/>
  <c r="E28" i="26"/>
  <c r="F28" i="26" s="1"/>
  <c r="E15" i="26"/>
  <c r="F15" i="26" s="1"/>
  <c r="E22" i="25"/>
  <c r="H22" i="25" s="1"/>
  <c r="E17" i="26"/>
  <c r="F17" i="26" s="1"/>
  <c r="E24" i="25"/>
  <c r="E18" i="26"/>
  <c r="H18" i="26" s="1"/>
  <c r="E10" i="25"/>
  <c r="E12" i="25"/>
  <c r="F20" i="25"/>
  <c r="H33" i="25"/>
  <c r="G17" i="26"/>
  <c r="H21" i="26"/>
  <c r="G26" i="26"/>
  <c r="G21" i="26"/>
  <c r="E13" i="25"/>
  <c r="E25" i="25"/>
  <c r="G20" i="25"/>
  <c r="H17" i="26"/>
  <c r="E23" i="26"/>
  <c r="F23" i="26" s="1"/>
  <c r="H28" i="26"/>
  <c r="F22" i="24"/>
  <c r="G22" i="24"/>
  <c r="E11" i="26"/>
  <c r="H25" i="24"/>
  <c r="E14" i="25"/>
  <c r="E16" i="26"/>
  <c r="G29" i="25"/>
  <c r="F29" i="25"/>
  <c r="F27" i="26"/>
  <c r="E16" i="25"/>
  <c r="F26" i="25"/>
  <c r="G32" i="25"/>
  <c r="G18" i="26"/>
  <c r="G27" i="26"/>
  <c r="F25" i="24"/>
  <c r="E14" i="26"/>
  <c r="E15" i="25"/>
  <c r="F32" i="25"/>
  <c r="F25" i="26"/>
  <c r="E17" i="25"/>
  <c r="H30" i="26"/>
  <c r="H31" i="26"/>
  <c r="H32" i="26"/>
  <c r="H33" i="26"/>
  <c r="H34" i="26"/>
  <c r="G30" i="26"/>
  <c r="G31" i="26"/>
  <c r="G32" i="26"/>
  <c r="G33" i="26"/>
  <c r="G34" i="26"/>
  <c r="H27" i="24"/>
  <c r="F14" i="24"/>
  <c r="F10" i="24"/>
  <c r="F12" i="24"/>
  <c r="G9" i="24"/>
  <c r="F9" i="24"/>
  <c r="G10" i="24"/>
  <c r="F13" i="24"/>
  <c r="F15" i="24"/>
  <c r="F17" i="24"/>
  <c r="F16" i="24"/>
  <c r="H12" i="24"/>
  <c r="H13" i="24"/>
  <c r="H14" i="24"/>
  <c r="H15" i="24"/>
  <c r="H16" i="24"/>
  <c r="H17" i="24"/>
  <c r="H15" i="26" l="1"/>
  <c r="G15" i="26"/>
  <c r="G23" i="26"/>
  <c r="H23" i="26"/>
  <c r="F18" i="26"/>
  <c r="G25" i="26"/>
  <c r="H26" i="26"/>
  <c r="G28" i="26"/>
  <c r="G22" i="25"/>
  <c r="F22" i="25"/>
  <c r="H27" i="25"/>
  <c r="G27" i="25"/>
  <c r="F27" i="25"/>
  <c r="G9" i="25"/>
  <c r="G13" i="26"/>
  <c r="H24" i="25"/>
  <c r="F24" i="25"/>
  <c r="G24" i="25"/>
  <c r="G10" i="26"/>
  <c r="F13" i="26"/>
  <c r="F9" i="25"/>
  <c r="F10" i="26"/>
  <c r="F17" i="25"/>
  <c r="G17" i="25"/>
  <c r="H17" i="25"/>
  <c r="H25" i="25"/>
  <c r="G25" i="25"/>
  <c r="F25" i="25"/>
  <c r="G16" i="25"/>
  <c r="H16" i="25"/>
  <c r="F16" i="25"/>
  <c r="H16" i="26"/>
  <c r="G16" i="26"/>
  <c r="F16" i="26"/>
  <c r="H12" i="25"/>
  <c r="G12" i="25"/>
  <c r="F12" i="25"/>
  <c r="F15" i="25"/>
  <c r="H15" i="25"/>
  <c r="G15" i="25"/>
  <c r="G14" i="25"/>
  <c r="F14" i="25"/>
  <c r="H14" i="25"/>
  <c r="H11" i="26"/>
  <c r="G11" i="26"/>
  <c r="F11" i="26"/>
  <c r="H13" i="25"/>
  <c r="G13" i="25"/>
  <c r="F13" i="25"/>
  <c r="H14" i="26"/>
  <c r="F14" i="26"/>
  <c r="G14" i="26"/>
  <c r="H10" i="25"/>
  <c r="F10" i="25"/>
  <c r="G10" i="25"/>
</calcChain>
</file>

<file path=xl/comments1.xml><?xml version="1.0" encoding="utf-8"?>
<comments xmlns="http://schemas.openxmlformats.org/spreadsheetml/2006/main">
  <authors>
    <author>TNVC-OFFICE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Vị trí 2 QL61 (Cầu Thủy Lợi - Cống Hai Lai) x HSĐC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Vị trí 2 Đường ô tô về xã Thạnh Xuân (Sông Láng Hầm - hết ấp Trầu Hôi) x HSĐC
</t>
        </r>
      </text>
    </comment>
  </commentList>
</comments>
</file>

<file path=xl/comments2.xml><?xml version="1.0" encoding="utf-8"?>
<comments xmlns="http://schemas.openxmlformats.org/spreadsheetml/2006/main">
  <authors>
    <author>TNVC-OFFICE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Đg Hòa Bình nối dài: 3.600.000*1,5 (HSĐC 2023)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Tính bằng VT2 đường Trần Hưng Đạo x HSĐC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Vị trí 2 Đường CMT8 (Đg tỉnh 930 - Sông Cái Lớn) x HSĐC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Vị trí 2 QL61B (Ngã ba Vĩnh Tường - Cầu Giồng Sao) x HSĐC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Xem lại có thể trùng với đất ODT mục 5.24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Bằng hệ số điều chỉnh khu Vạn Phát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</commentList>
</comments>
</file>

<file path=xl/comments3.xml><?xml version="1.0" encoding="utf-8"?>
<comments xmlns="http://schemas.openxmlformats.org/spreadsheetml/2006/main">
  <authors>
    <author>TNVC-OFFICE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Đg Hòa Bình nối dài: 3.600.000*1,5 (HSĐC 2023)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Tính bằng VT2 đường Trần Hưng Đạo x HSĐC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Vị trí 2 Đường CMT8 (Đg tỉnh 930 - Sông Cái Lớn) x HSĐC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Vị trí 2 QL61B (Ngã ba Vĩnh Tường - Cầu Giồng Sao) x HSĐC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Xem lại có thể trùng với đất ODT mục 5.24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Bằng hệ số điều chỉnh khu Vạn Phát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</commentList>
</comments>
</file>

<file path=xl/comments4.xml><?xml version="1.0" encoding="utf-8"?>
<comments xmlns="http://schemas.openxmlformats.org/spreadsheetml/2006/main">
  <authors>
    <author>TNVC-OFFICE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Đg Hòa Bình nối dài: 3.600.000*1,5 (HSĐC 2023)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Tính bằng VT2 đường Trần Hưng Đạo x HSĐC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Xem lại có thể trùng với đất ODT mục 5.24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TNVC-OFFICE:</t>
        </r>
        <r>
          <rPr>
            <sz val="9"/>
            <color indexed="81"/>
            <rFont val="Tahoma"/>
            <family val="2"/>
          </rPr>
          <t xml:space="preserve">
Bổ sung năm 2023
</t>
        </r>
      </text>
    </comment>
  </commentList>
</comments>
</file>

<file path=xl/sharedStrings.xml><?xml version="1.0" encoding="utf-8"?>
<sst xmlns="http://schemas.openxmlformats.org/spreadsheetml/2006/main" count="598" uniqueCount="149">
  <si>
    <t>Tên đơn vị hành chính</t>
  </si>
  <si>
    <t>Vị trí 1</t>
  </si>
  <si>
    <t>Vị trí 2</t>
  </si>
  <si>
    <t>Vị trí 3</t>
  </si>
  <si>
    <t>Đến</t>
  </si>
  <si>
    <t>Từ</t>
  </si>
  <si>
    <t>Đoạn đường</t>
  </si>
  <si>
    <t>Loại 
đô thị</t>
  </si>
  <si>
    <t>Giá đất</t>
  </si>
  <si>
    <t>Vị trí 4 (còn lại)</t>
  </si>
  <si>
    <r>
      <t>Đơn vị tính: 1.000 đồng/m</t>
    </r>
    <r>
      <rPr>
        <i/>
        <vertAlign val="superscript"/>
        <sz val="14"/>
        <rFont val="Times New Roman"/>
        <family val="1"/>
      </rPr>
      <t>2</t>
    </r>
  </si>
  <si>
    <t>Số TT</t>
  </si>
  <si>
    <t>THÀNH PHỐ NGÃ BẢY</t>
  </si>
  <si>
    <t>III</t>
  </si>
  <si>
    <t>Đường 3 Tháng 2</t>
  </si>
  <si>
    <t>Đường tỉnh 927C</t>
  </si>
  <si>
    <t>V</t>
  </si>
  <si>
    <t>Đường tỉnh 931</t>
  </si>
  <si>
    <t>HUYỆN LONG MỸ</t>
  </si>
  <si>
    <t>5.3</t>
  </si>
  <si>
    <t>Xã Đại Thành</t>
  </si>
  <si>
    <t>HUYỆN VỊ THỦY</t>
  </si>
  <si>
    <t>HUYỆN CHÂU THÀNH</t>
  </si>
  <si>
    <t>Đường tỉnh 925</t>
  </si>
  <si>
    <t>8.16</t>
  </si>
  <si>
    <t>8.17</t>
  </si>
  <si>
    <t>7.25</t>
  </si>
  <si>
    <t>HUYỆN CHÂU THÀNH A</t>
  </si>
  <si>
    <t>Đường Hùng Vương (Quốc lộ 1A)</t>
  </si>
  <si>
    <t>THÀNH PHỐ VỊ THANH</t>
  </si>
  <si>
    <t>II</t>
  </si>
  <si>
    <t>Phụ lục VI</t>
  </si>
  <si>
    <t>Phụ lục V</t>
  </si>
  <si>
    <t>Phụ lục IV</t>
  </si>
  <si>
    <t>Phụ lục III</t>
  </si>
  <si>
    <t>Phụ lục II</t>
  </si>
  <si>
    <t>Phụ lục  I</t>
  </si>
  <si>
    <t>SỬA ĐỔI, BỔ SUNG MỘT SỐ NỘI DUNG CỦA PHỤ LỤC 4 BẢNG GIÁ ĐẤT PHI NÔNG NGHIỆP TẠI NÔNG THÔN (ĐẤT Ở TẠI NÔNG THÔN)</t>
  </si>
  <si>
    <t xml:space="preserve">SỬA ĐỔI, BỔ SUNG MỘT SỐ NỘI DUNG CỦA PHỤ LỤC 6 BẢNG GIÁ ĐẤT PHI NÔNG NGHIỆP TẠI NÔNG THÔN (ĐẤT SẢN XUẤT, KINH DOANH PHI NÔNG NGHIỆP KHÔNG PHẢI LÀ ĐẤT THƯƠNG MẠI, DỊCH VỤ TẠI NÔNG THÔN) </t>
  </si>
  <si>
    <t>SỬA ĐỔI, BỔ SUNG MỘT SỐ NỘI DUNG CỦA PHỤ LỤC 7 BẢNG GIÁ ĐẤT PHI NÔNG NGHIỆP TẠI ĐÔ THỊ (ĐẤT Ở TẠI ĐÔ THỊ)</t>
  </si>
  <si>
    <t xml:space="preserve">SỬA ĐỔI, BỔ SUNG MỘT SỐ NỘI DUNG CỦA PHỤ LỤC 9 BẢNG GIÁ ĐẤT PHI NÔNG NGHIỆP TẠI ĐÔ THỊ 
(ĐẤT SẢN XUẤT, KINH DOANH PHI NÔNG NGHIỆP KHÔNG PHẢI LÀ ĐẤT THƯƠNG MẠI, DỊCH VỤ TẠI ĐÔ THỊ) </t>
  </si>
  <si>
    <t>SỬA ĐỔI, BỔ SUNG MỘT SỐ NỘI DUNG CỦA PHỤ LỤC 5 BẢNG GIÁ ĐẤT PHI NÔNG NGHIỆP TẠI NÔNG THÔN 
(ĐẤT THƯƠNG MẠI, DỊCH VỤ TẠI NÔNG THÔN)</t>
  </si>
  <si>
    <t xml:space="preserve">SỬA ĐỔI, BỔ SUNG MỘT SỐ NỘI DUNG CỦA PHỤ LỤC 8 BẢNG GIÁ ĐẤT PHI NÔNG NGHIỆP TẠI ĐÔ THỊ 
(ĐẤT THƯƠNG MẠI, DỊCH VỤ TẠI ĐÔ THỊ) </t>
  </si>
  <si>
    <t>TỈNH HẬU GIANG</t>
  </si>
  <si>
    <t>Vị trí 4 
(còn lại)</t>
  </si>
  <si>
    <t>(Ban hành kèm theo Quyết định số:            /2023/QĐ-UBND ngày        tháng        năm 2023 của Ủy ban nhân dân tỉnh)</t>
  </si>
  <si>
    <t>1.27</t>
  </si>
  <si>
    <t>Đường đê bao Long Mỹ -Vị Thanh</t>
  </si>
  <si>
    <t>Cống Kênh Lầu</t>
  </si>
  <si>
    <t>Đường Phạm Hùng</t>
  </si>
  <si>
    <t>Sông Cái Lớn</t>
  </si>
  <si>
    <t>Đường kênh Lò Heo</t>
  </si>
  <si>
    <t>Suốt tuyến</t>
  </si>
  <si>
    <t>Đường Kênh Hội Đồng</t>
  </si>
  <si>
    <t xml:space="preserve">Tuyến Kênh Hai Lai </t>
  </si>
  <si>
    <t>Đoạn từ Quốc lộ 61</t>
  </si>
  <si>
    <t>Hết đường</t>
  </si>
  <si>
    <t>Đường Kênh Xóm Huế</t>
  </si>
  <si>
    <t>Tuyến Kênh Giữa</t>
  </si>
  <si>
    <t>Đường kênh Rạch Cái Đĩa</t>
  </si>
  <si>
    <t>2.42</t>
  </si>
  <si>
    <t>2.43</t>
  </si>
  <si>
    <t>2.44</t>
  </si>
  <si>
    <t>2.45</t>
  </si>
  <si>
    <t>2.46</t>
  </si>
  <si>
    <t>2.47</t>
  </si>
  <si>
    <t>5.3.34</t>
  </si>
  <si>
    <t>Khu dân cư nông thôn mới xã Đại Thành, thành phố Ngã Bảy</t>
  </si>
  <si>
    <t>Các đường nội bộ</t>
  </si>
  <si>
    <t>HUYỆN PHỤNG HIỆP</t>
  </si>
  <si>
    <t>6.41</t>
  </si>
  <si>
    <t>Đường vào Trung tâm hành chính xã Thạnh Hòa</t>
  </si>
  <si>
    <t>Đoạn từ cầu Tha La</t>
  </si>
  <si>
    <t>Đường vào khu di tích lịch sử “Địa điểm thành lập Ủy ban mặt trận Dân tộc giải phóng Miền Nam tỉnh Cần Thơ”</t>
  </si>
  <si>
    <t>Đường ô tô về trung tâm xã Thạnh Xuân (Đường Nguyễn Việt Hồng)</t>
  </si>
  <si>
    <t>Khu di tích lịch sử “Địa điểm thành lập Ủy ban mặt trận Dân tộc giải phóng Miền Nam tỉnh Cần Thơ”</t>
  </si>
  <si>
    <t>Tuyến lộ nông thôn 3,5m thuộc ấp 2B, ấp 4B, ấp 6B, ấp 1A, ấp 2A, ấp 3A, ấp 4A (xã Tân Hòa)</t>
  </si>
  <si>
    <t>Các tuyến</t>
  </si>
  <si>
    <t>Các tuyến lộ nông thôn 4,0m (xã Tân Hòa)</t>
  </si>
  <si>
    <t>Tuyến đường cặp sông Ba Láng</t>
  </si>
  <si>
    <t>7.37</t>
  </si>
  <si>
    <t>7.38</t>
  </si>
  <si>
    <t>7.39</t>
  </si>
  <si>
    <t>7.40</t>
  </si>
  <si>
    <t>Ranh thành phố Cân Thơ</t>
  </si>
  <si>
    <t>So đủa Bé</t>
  </si>
  <si>
    <t>Đường cặp kênh Giổng ổi</t>
  </si>
  <si>
    <t>Đường cặp kênh Bến Bạ</t>
  </si>
  <si>
    <t>8.18</t>
  </si>
  <si>
    <t>Đường ô tô về trung tâm xã Phú Tân</t>
  </si>
  <si>
    <t>8.19</t>
  </si>
  <si>
    <t>Đường ô tô về trung tâm xã Phú Hữu</t>
  </si>
  <si>
    <t>UBND xã Phú Hữu</t>
  </si>
  <si>
    <t>8.20</t>
  </si>
  <si>
    <t>Khu tái định phục vụ Khu công nghiệp Sông Hậu đợt 2 – giai đoạn 1, huyện Châu Thành</t>
  </si>
  <si>
    <t>Các nền còn lại</t>
  </si>
  <si>
    <t>Quốc lộ 61C</t>
  </si>
  <si>
    <t>Giáp ranh huyện Vị Thủy</t>
  </si>
  <si>
    <t>Đường Mạc Cửu</t>
  </si>
  <si>
    <t>Đường Lê Đại Hành</t>
  </si>
  <si>
    <t>Đường An Dương Vương</t>
  </si>
  <si>
    <t>Đường kênh lô 1 (phường IV)</t>
  </si>
  <si>
    <t>Kênh 59</t>
  </si>
  <si>
    <t>Kênh Ba Quảng</t>
  </si>
  <si>
    <t>Khu dân cư thương mại Vị Thanh</t>
  </si>
  <si>
    <t xml:space="preserve">Các tuyến đường nội bộ </t>
  </si>
  <si>
    <t>Khu đô thị mới Cát Tường II</t>
  </si>
  <si>
    <t>Đường Võ Văn Kiệt</t>
  </si>
  <si>
    <t>Đường Trần Ngọc Quế</t>
  </si>
  <si>
    <t xml:space="preserve">Khu đô thị Cát Tường Western Pearl </t>
  </si>
  <si>
    <t>Các tuyến đường nội bộ (Trừ đường Hòa Bình nối dài)</t>
  </si>
  <si>
    <t>Khu dân cư 425 Trần Hưng Đạo, phường I</t>
  </si>
  <si>
    <t>Đường Phạm Xuân Ẩn thuộc Khu tái định cư – dân cư hành chính Tỉnh ủy (phần mở rộng)</t>
  </si>
  <si>
    <t>Đường số 7</t>
  </si>
  <si>
    <t>Đường Ngô Tất Tố thuộc Khu tái định cư – dân cư hành chính Tỉnh ủy (phần mở rộng)</t>
  </si>
  <si>
    <t>Đường Trừ Văn Thố thuộc Khu tái định cư – dân cư hành chính Tỉnh ủy (phần mở rộng)</t>
  </si>
  <si>
    <t>3.43</t>
  </si>
  <si>
    <t>Dự án nhà ở cho người có thu nhập thấp tại khu vực 5, phường Thuận An, thị xã Long Mỹ</t>
  </si>
  <si>
    <t>3.44</t>
  </si>
  <si>
    <t>Chợ thuộc địa bàn phường Vĩnh Tường</t>
  </si>
  <si>
    <t>Các đường nội bộ theo quy hoạch chi tiết</t>
  </si>
  <si>
    <t>THỊ XÃ LONG MỸ</t>
  </si>
  <si>
    <t>Khu dân  cư - Tái định cư kênh  Tám  Ngàn, thị trấn Kinh  Cùng,  huyện Phụng Hiệp</t>
  </si>
  <si>
    <t>5.44</t>
  </si>
  <si>
    <t>6.48</t>
  </si>
  <si>
    <t>Đường dẫn đi vào trường Tiểu học thị trấn Cái Tắc</t>
  </si>
  <si>
    <t>6.49</t>
  </si>
  <si>
    <t>Các tuyến đường lộ giao thông nông thôn 3,5m thuộc các ấp trên địa bàn thị trấn Cái Tắc</t>
  </si>
  <si>
    <t>6.50</t>
  </si>
  <si>
    <t>Tuyến lộ nông thôn 3,5m cặp kênh Xáng Mới (ấp Nhơn Thuận 1A, thị trấn Một Ngàn)</t>
  </si>
  <si>
    <t>6.51</t>
  </si>
  <si>
    <t>Tuyến lộ nông thôn 3,5m cặp kênh Tân Hiệp (ấp Nhơn Thuận 1A, thị trấn Một Ngàn)</t>
  </si>
  <si>
    <t>6.52</t>
  </si>
  <si>
    <t>Tuyến lộ nông thôn 3,5m cặp kênh Ngang (ấp Tân Lợi, thị trấn Một Ngàn)</t>
  </si>
  <si>
    <t>6.53</t>
  </si>
  <si>
    <t>Tuyến lộ nông thôn 3,0m cặp kênh I (ấp 1B, thị trấn Một Ngàn)</t>
  </si>
  <si>
    <t>6.54</t>
  </si>
  <si>
    <t>Tuyến lộ nông thôn 3,5 cặp kênh 7000 thuộc ấp 4B, thị trấn Bảy Ngàn</t>
  </si>
  <si>
    <t>6.55</t>
  </si>
  <si>
    <t>Khu nhà ở kết hợp với thương mại dịch vụ tại thị trấn Cái Tắc</t>
  </si>
  <si>
    <t>Các tuyến đường nội bộ theo quy hoạch chi tiết</t>
  </si>
  <si>
    <t>7.24</t>
  </si>
  <si>
    <t>Trung tâm thương mại và Khu dân cư thương mại thị trấn Mái Dầm</t>
  </si>
  <si>
    <t>Khu dân cư thương mại, dịch vụ Mái Dầm</t>
  </si>
  <si>
    <t>8.12</t>
  </si>
  <si>
    <t>Khu tái định cư ấp 3, thị trấn Vĩnh Viễn</t>
  </si>
  <si>
    <t>Đường số 1 lộ giới 30m</t>
  </si>
  <si>
    <t>Đường số B2 lộ giới 17,5m</t>
  </si>
  <si>
    <t>Đường số NB1, NB2, NB3, NB4 lộ giới 13m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</si>
</sst>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9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i/>
      <vertAlign val="superscript"/>
      <sz val="14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FF"/>
      <name val="Times New Roman"/>
      <family val="1"/>
    </font>
    <font>
      <sz val="14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2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164" fontId="6" fillId="2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7" fillId="0" borderId="3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164" fontId="7" fillId="0" borderId="0" xfId="1" applyNumberFormat="1" applyFont="1" applyFill="1" applyBorder="1" applyAlignment="1">
      <alignment vertical="center" wrapText="1"/>
    </xf>
    <xf numFmtId="164" fontId="6" fillId="2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64" fontId="13" fillId="0" borderId="1" xfId="1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justify" vertical="center" wrapText="1"/>
    </xf>
    <xf numFmtId="164" fontId="7" fillId="2" borderId="3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0" fillId="2" borderId="1" xfId="1" applyNumberFormat="1" applyFont="1" applyFill="1" applyBorder="1" applyAlignment="1">
      <alignment horizontal="right" vertical="center"/>
    </xf>
    <xf numFmtId="164" fontId="13" fillId="2" borderId="1" xfId="1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>
      <alignment vertical="center"/>
    </xf>
    <xf numFmtId="164" fontId="13" fillId="2" borderId="1" xfId="1" applyNumberFormat="1" applyFont="1" applyFill="1" applyBorder="1" applyAlignment="1">
      <alignment horizontal="right" vertical="center" wrapText="1"/>
    </xf>
    <xf numFmtId="0" fontId="6" fillId="0" borderId="0" xfId="0" applyFont="1"/>
    <xf numFmtId="3" fontId="1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15">
    <cellStyle name="Comma" xfId="1" builtinId="3"/>
    <cellStyle name="Comma [0] 2" xfId="2"/>
    <cellStyle name="Comma [0] 2 2" xfId="11"/>
    <cellStyle name="Comma 2" xfId="3"/>
    <cellStyle name="Comma 2 2" xfId="12"/>
    <cellStyle name="Comma 3" xfId="4"/>
    <cellStyle name="Comma 5" xfId="5"/>
    <cellStyle name="Normal" xfId="0" builtinId="0"/>
    <cellStyle name="Normal 2" xfId="6"/>
    <cellStyle name="Normal 2 2" xfId="13"/>
    <cellStyle name="Normal 3" xfId="10"/>
    <cellStyle name="Normal 5" xfId="7"/>
    <cellStyle name="Normal 7" xfId="8"/>
    <cellStyle name="Normal 7 2" xfId="14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504271</xdr:colOff>
      <xdr:row>4</xdr:row>
      <xdr:rowOff>11204</xdr:rowOff>
    </xdr:from>
    <xdr:to>
      <xdr:col>3</xdr:col>
      <xdr:colOff>739595</xdr:colOff>
      <xdr:row>4</xdr:row>
      <xdr:rowOff>11205</xdr:rowOff>
    </xdr:to>
    <xdr:cxnSp macro="">
      <xdr:nvCxnSpPr>
        <xdr:cNvPr id="4" name="Straight Connector 3"/>
        <xdr:cNvCxnSpPr/>
      </xdr:nvCxnSpPr>
      <xdr:spPr>
        <a:xfrm flipV="1">
          <a:off x="4572006" y="1266263"/>
          <a:ext cx="289111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885265</xdr:colOff>
      <xdr:row>3</xdr:row>
      <xdr:rowOff>431423</xdr:rowOff>
    </xdr:from>
    <xdr:to>
      <xdr:col>3</xdr:col>
      <xdr:colOff>1860176</xdr:colOff>
      <xdr:row>3</xdr:row>
      <xdr:rowOff>431423</xdr:rowOff>
    </xdr:to>
    <xdr:cxnSp macro="">
      <xdr:nvCxnSpPr>
        <xdr:cNvPr id="2" name="Straight Connector 1"/>
        <xdr:cNvCxnSpPr/>
      </xdr:nvCxnSpPr>
      <xdr:spPr>
        <a:xfrm>
          <a:off x="4482353" y="1383923"/>
          <a:ext cx="35186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493060</xdr:colOff>
      <xdr:row>3</xdr:row>
      <xdr:rowOff>342339</xdr:rowOff>
    </xdr:from>
    <xdr:to>
      <xdr:col>3</xdr:col>
      <xdr:colOff>1789019</xdr:colOff>
      <xdr:row>3</xdr:row>
      <xdr:rowOff>342339</xdr:rowOff>
    </xdr:to>
    <xdr:cxnSp macro="">
      <xdr:nvCxnSpPr>
        <xdr:cNvPr id="3" name="Straight Connector 2"/>
        <xdr:cNvCxnSpPr/>
      </xdr:nvCxnSpPr>
      <xdr:spPr>
        <a:xfrm>
          <a:off x="4168589" y="1429310"/>
          <a:ext cx="34250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462955</xdr:colOff>
      <xdr:row>3</xdr:row>
      <xdr:rowOff>352985</xdr:rowOff>
    </xdr:from>
    <xdr:to>
      <xdr:col>4</xdr:col>
      <xdr:colOff>1316122</xdr:colOff>
      <xdr:row>3</xdr:row>
      <xdr:rowOff>352985</xdr:rowOff>
    </xdr:to>
    <xdr:cxnSp macro="">
      <xdr:nvCxnSpPr>
        <xdr:cNvPr id="6" name="Straight Connector 5"/>
        <xdr:cNvCxnSpPr/>
      </xdr:nvCxnSpPr>
      <xdr:spPr>
        <a:xfrm>
          <a:off x="4878073" y="1137397"/>
          <a:ext cx="33856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459441</xdr:colOff>
      <xdr:row>3</xdr:row>
      <xdr:rowOff>369794</xdr:rowOff>
    </xdr:from>
    <xdr:to>
      <xdr:col>4</xdr:col>
      <xdr:colOff>2027704</xdr:colOff>
      <xdr:row>3</xdr:row>
      <xdr:rowOff>369794</xdr:rowOff>
    </xdr:to>
    <xdr:cxnSp macro="">
      <xdr:nvCxnSpPr>
        <xdr:cNvPr id="3" name="Straight Connector 2"/>
        <xdr:cNvCxnSpPr/>
      </xdr:nvCxnSpPr>
      <xdr:spPr>
        <a:xfrm>
          <a:off x="4336676" y="1344706"/>
          <a:ext cx="37982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zoomScale="85" zoomScaleNormal="85" workbookViewId="0">
      <selection activeCell="C20" sqref="C20:D20"/>
    </sheetView>
  </sheetViews>
  <sheetFormatPr defaultColWidth="9.33203125" defaultRowHeight="18.75" x14ac:dyDescent="0.2"/>
  <cols>
    <col min="1" max="1" width="11.83203125" style="3" customWidth="1"/>
    <col min="2" max="2" width="59.5" style="7" customWidth="1"/>
    <col min="3" max="3" width="46.5" style="7" customWidth="1"/>
    <col min="4" max="4" width="45.1640625" style="7" customWidth="1"/>
    <col min="5" max="5" width="15" style="9" customWidth="1"/>
    <col min="6" max="6" width="12.83203125" style="9" customWidth="1"/>
    <col min="7" max="7" width="13.6640625" style="9" customWidth="1"/>
    <col min="8" max="8" width="14.83203125" style="9" customWidth="1"/>
    <col min="9" max="9" width="10" style="4" bestFit="1" customWidth="1"/>
    <col min="10" max="16384" width="9.33203125" style="3"/>
  </cols>
  <sheetData>
    <row r="1" spans="1:9" s="5" customFormat="1" ht="18.75" customHeight="1" x14ac:dyDescent="0.2">
      <c r="A1" s="78" t="s">
        <v>43</v>
      </c>
      <c r="B1" s="78"/>
      <c r="C1" s="78"/>
      <c r="D1" s="78"/>
      <c r="E1" s="78"/>
      <c r="F1" s="78"/>
      <c r="G1" s="78"/>
      <c r="H1" s="78"/>
    </row>
    <row r="2" spans="1:9" s="5" customFormat="1" ht="19.5" customHeight="1" x14ac:dyDescent="0.2">
      <c r="A2" s="79" t="s">
        <v>36</v>
      </c>
      <c r="B2" s="79"/>
      <c r="C2" s="79"/>
      <c r="D2" s="79"/>
      <c r="E2" s="79"/>
      <c r="F2" s="79"/>
      <c r="G2" s="79"/>
      <c r="H2" s="79"/>
    </row>
    <row r="3" spans="1:9" s="5" customFormat="1" ht="30" customHeight="1" x14ac:dyDescent="0.2">
      <c r="A3" s="79" t="s">
        <v>37</v>
      </c>
      <c r="B3" s="79"/>
      <c r="C3" s="79"/>
      <c r="D3" s="79"/>
      <c r="E3" s="79"/>
      <c r="F3" s="79"/>
      <c r="G3" s="79"/>
      <c r="H3" s="79"/>
    </row>
    <row r="4" spans="1:9" s="5" customFormat="1" ht="30.75" customHeight="1" x14ac:dyDescent="0.2">
      <c r="A4" s="81" t="s">
        <v>45</v>
      </c>
      <c r="B4" s="81"/>
      <c r="C4" s="81"/>
      <c r="D4" s="81"/>
      <c r="E4" s="81"/>
      <c r="F4" s="81"/>
      <c r="G4" s="81"/>
      <c r="H4" s="81"/>
    </row>
    <row r="5" spans="1:9" s="5" customFormat="1" ht="27.75" customHeight="1" x14ac:dyDescent="0.2">
      <c r="A5" s="52"/>
      <c r="B5" s="52"/>
      <c r="C5" s="52"/>
      <c r="D5" s="52"/>
      <c r="E5" s="77" t="s">
        <v>10</v>
      </c>
      <c r="F5" s="77"/>
      <c r="G5" s="77"/>
      <c r="H5" s="77"/>
    </row>
    <row r="6" spans="1:9" s="5" customFormat="1" x14ac:dyDescent="0.2">
      <c r="A6" s="85" t="s">
        <v>11</v>
      </c>
      <c r="B6" s="85" t="s">
        <v>0</v>
      </c>
      <c r="C6" s="85" t="s">
        <v>6</v>
      </c>
      <c r="D6" s="85"/>
      <c r="E6" s="80" t="s">
        <v>8</v>
      </c>
      <c r="F6" s="80"/>
      <c r="G6" s="80"/>
      <c r="H6" s="80"/>
    </row>
    <row r="7" spans="1:9" ht="37.5" x14ac:dyDescent="0.2">
      <c r="A7" s="85"/>
      <c r="B7" s="85"/>
      <c r="C7" s="53" t="s">
        <v>5</v>
      </c>
      <c r="D7" s="53" t="s">
        <v>4</v>
      </c>
      <c r="E7" s="54" t="s">
        <v>1</v>
      </c>
      <c r="F7" s="54" t="s">
        <v>2</v>
      </c>
      <c r="G7" s="54" t="s">
        <v>3</v>
      </c>
      <c r="H7" s="54" t="s">
        <v>9</v>
      </c>
      <c r="I7" s="3"/>
    </row>
    <row r="8" spans="1:9" x14ac:dyDescent="0.2">
      <c r="A8" s="53">
        <v>1</v>
      </c>
      <c r="B8" s="84" t="s">
        <v>29</v>
      </c>
      <c r="C8" s="84"/>
      <c r="D8" s="53"/>
      <c r="E8" s="54"/>
      <c r="F8" s="54"/>
      <c r="G8" s="54"/>
      <c r="H8" s="54"/>
      <c r="I8" s="3"/>
    </row>
    <row r="9" spans="1:9" x14ac:dyDescent="0.2">
      <c r="A9" s="88" t="s">
        <v>46</v>
      </c>
      <c r="B9" s="89" t="s">
        <v>47</v>
      </c>
      <c r="C9" s="66" t="s">
        <v>48</v>
      </c>
      <c r="D9" s="66" t="s">
        <v>49</v>
      </c>
      <c r="E9" s="67">
        <f>300*3</f>
        <v>900</v>
      </c>
      <c r="F9" s="61">
        <f t="shared" ref="F9:F10" si="0">+IF(E9*60%&gt;=200, E9*60%,200)</f>
        <v>540</v>
      </c>
      <c r="G9" s="61">
        <f t="shared" ref="G9:G10" si="1">+IF(E9*40%&gt;=200,E9*40%,200)</f>
        <v>360</v>
      </c>
      <c r="H9" s="20">
        <f t="shared" ref="H9:H10" si="2">+IF(E9*20%&gt;=200,E9*20%,200)</f>
        <v>200</v>
      </c>
      <c r="I9" s="3"/>
    </row>
    <row r="10" spans="1:9" x14ac:dyDescent="0.2">
      <c r="A10" s="88"/>
      <c r="B10" s="89"/>
      <c r="C10" s="66" t="s">
        <v>49</v>
      </c>
      <c r="D10" s="66" t="s">
        <v>50</v>
      </c>
      <c r="E10" s="67">
        <f>300*3</f>
        <v>900</v>
      </c>
      <c r="F10" s="61">
        <f t="shared" si="0"/>
        <v>540</v>
      </c>
      <c r="G10" s="61">
        <f t="shared" si="1"/>
        <v>360</v>
      </c>
      <c r="H10" s="20">
        <f t="shared" si="2"/>
        <v>200</v>
      </c>
      <c r="I10" s="3"/>
    </row>
    <row r="11" spans="1:9" x14ac:dyDescent="0.2">
      <c r="A11" s="53">
        <v>2</v>
      </c>
      <c r="B11" s="84" t="s">
        <v>21</v>
      </c>
      <c r="C11" s="84"/>
      <c r="D11" s="53"/>
      <c r="E11" s="54"/>
      <c r="F11" s="54"/>
      <c r="G11" s="54"/>
      <c r="H11" s="54"/>
      <c r="I11" s="3"/>
    </row>
    <row r="12" spans="1:9" s="74" customFormat="1" x14ac:dyDescent="0.2">
      <c r="A12" s="36" t="s">
        <v>60</v>
      </c>
      <c r="B12" s="56" t="s">
        <v>51</v>
      </c>
      <c r="C12" s="66" t="s">
        <v>52</v>
      </c>
      <c r="D12" s="66"/>
      <c r="E12" s="67">
        <f>380*2</f>
        <v>760</v>
      </c>
      <c r="F12" s="61">
        <f t="shared" ref="F12:F17" si="3">+IF(E12*60%&gt;=200, E12*60%,200)</f>
        <v>456</v>
      </c>
      <c r="G12" s="61">
        <f t="shared" ref="G12:G17" si="4">+IF(E12*40%&gt;=200,E12*40%,200)</f>
        <v>304</v>
      </c>
      <c r="H12" s="61">
        <f t="shared" ref="H12:H17" si="5">+IF(E12*20%&gt;=200,E12*20%,200)</f>
        <v>200</v>
      </c>
      <c r="I12" s="3"/>
    </row>
    <row r="13" spans="1:9" s="74" customFormat="1" x14ac:dyDescent="0.2">
      <c r="A13" s="36" t="s">
        <v>61</v>
      </c>
      <c r="B13" s="56" t="s">
        <v>53</v>
      </c>
      <c r="C13" s="66" t="s">
        <v>52</v>
      </c>
      <c r="D13" s="66"/>
      <c r="E13" s="67">
        <f>350*2.5</f>
        <v>875</v>
      </c>
      <c r="F13" s="61">
        <f t="shared" si="3"/>
        <v>525</v>
      </c>
      <c r="G13" s="61">
        <f t="shared" si="4"/>
        <v>350</v>
      </c>
      <c r="H13" s="61">
        <f t="shared" si="5"/>
        <v>200</v>
      </c>
      <c r="I13" s="3"/>
    </row>
    <row r="14" spans="1:9" s="74" customFormat="1" x14ac:dyDescent="0.2">
      <c r="A14" s="36" t="s">
        <v>62</v>
      </c>
      <c r="B14" s="56" t="s">
        <v>54</v>
      </c>
      <c r="C14" s="66" t="s">
        <v>55</v>
      </c>
      <c r="D14" s="66" t="s">
        <v>56</v>
      </c>
      <c r="E14" s="67">
        <f>2000*0.6*1.8</f>
        <v>2160</v>
      </c>
      <c r="F14" s="61">
        <f t="shared" si="3"/>
        <v>1296</v>
      </c>
      <c r="G14" s="61">
        <f t="shared" si="4"/>
        <v>864</v>
      </c>
      <c r="H14" s="61">
        <f t="shared" si="5"/>
        <v>432</v>
      </c>
      <c r="I14" s="3"/>
    </row>
    <row r="15" spans="1:9" s="74" customFormat="1" x14ac:dyDescent="0.2">
      <c r="A15" s="36" t="s">
        <v>63</v>
      </c>
      <c r="B15" s="56" t="s">
        <v>57</v>
      </c>
      <c r="C15" s="66" t="s">
        <v>52</v>
      </c>
      <c r="D15" s="66"/>
      <c r="E15" s="67">
        <f>550*3.64</f>
        <v>2002</v>
      </c>
      <c r="F15" s="61">
        <f t="shared" si="3"/>
        <v>1201.2</v>
      </c>
      <c r="G15" s="61">
        <f t="shared" si="4"/>
        <v>800.80000000000007</v>
      </c>
      <c r="H15" s="61">
        <f t="shared" si="5"/>
        <v>400.40000000000003</v>
      </c>
      <c r="I15" s="3"/>
    </row>
    <row r="16" spans="1:9" s="74" customFormat="1" x14ac:dyDescent="0.2">
      <c r="A16" s="36" t="s">
        <v>64</v>
      </c>
      <c r="B16" s="56" t="s">
        <v>58</v>
      </c>
      <c r="C16" s="66" t="s">
        <v>52</v>
      </c>
      <c r="D16" s="66"/>
      <c r="E16" s="67">
        <f>350*2.5</f>
        <v>875</v>
      </c>
      <c r="F16" s="61">
        <f t="shared" si="3"/>
        <v>525</v>
      </c>
      <c r="G16" s="61">
        <f t="shared" si="4"/>
        <v>350</v>
      </c>
      <c r="H16" s="61">
        <f t="shared" si="5"/>
        <v>200</v>
      </c>
      <c r="I16" s="3"/>
    </row>
    <row r="17" spans="1:9" s="74" customFormat="1" x14ac:dyDescent="0.2">
      <c r="A17" s="36" t="s">
        <v>65</v>
      </c>
      <c r="B17" s="56" t="s">
        <v>59</v>
      </c>
      <c r="C17" s="66" t="s">
        <v>52</v>
      </c>
      <c r="D17" s="66"/>
      <c r="E17" s="67">
        <f>350*2.5</f>
        <v>875</v>
      </c>
      <c r="F17" s="61">
        <f t="shared" si="3"/>
        <v>525</v>
      </c>
      <c r="G17" s="61">
        <f t="shared" si="4"/>
        <v>350</v>
      </c>
      <c r="H17" s="61">
        <f t="shared" si="5"/>
        <v>200</v>
      </c>
      <c r="I17" s="3"/>
    </row>
    <row r="18" spans="1:9" x14ac:dyDescent="0.2">
      <c r="A18" s="53">
        <v>5</v>
      </c>
      <c r="B18" s="18" t="s">
        <v>12</v>
      </c>
      <c r="C18" s="18"/>
      <c r="D18" s="53"/>
      <c r="E18" s="54"/>
      <c r="F18" s="20"/>
      <c r="G18" s="20"/>
      <c r="H18" s="20"/>
      <c r="I18" s="3"/>
    </row>
    <row r="19" spans="1:9" x14ac:dyDescent="0.2">
      <c r="A19" s="17" t="s">
        <v>19</v>
      </c>
      <c r="B19" s="29" t="s">
        <v>20</v>
      </c>
      <c r="C19" s="28"/>
      <c r="D19" s="28"/>
      <c r="E19" s="20"/>
      <c r="F19" s="20"/>
      <c r="G19" s="20"/>
      <c r="H19" s="20"/>
      <c r="I19" s="3"/>
    </row>
    <row r="20" spans="1:9" ht="37.5" x14ac:dyDescent="0.2">
      <c r="A20" s="36" t="s">
        <v>66</v>
      </c>
      <c r="B20" s="56" t="s">
        <v>67</v>
      </c>
      <c r="C20" s="86" t="s">
        <v>68</v>
      </c>
      <c r="D20" s="86"/>
      <c r="E20" s="20">
        <v>8500</v>
      </c>
      <c r="F20" s="20">
        <f>+IF(E20*60%&gt;=200, E20*60%,200)</f>
        <v>5100</v>
      </c>
      <c r="G20" s="20">
        <f>+IF(E20*40%&gt;=200,E20*40%,200)</f>
        <v>3400</v>
      </c>
      <c r="H20" s="20">
        <f>+IF(E20*20%&gt;=200,E20*20%,200)</f>
        <v>1700</v>
      </c>
      <c r="I20" s="3"/>
    </row>
    <row r="21" spans="1:9" x14ac:dyDescent="0.2">
      <c r="A21" s="53">
        <v>6</v>
      </c>
      <c r="B21" s="84" t="s">
        <v>69</v>
      </c>
      <c r="C21" s="84"/>
      <c r="D21" s="53"/>
      <c r="E21" s="54"/>
      <c r="F21" s="54"/>
      <c r="G21" s="54"/>
      <c r="H21" s="54"/>
      <c r="I21" s="3"/>
    </row>
    <row r="22" spans="1:9" ht="37.5" x14ac:dyDescent="0.2">
      <c r="A22" s="36" t="s">
        <v>70</v>
      </c>
      <c r="B22" s="56" t="s">
        <v>71</v>
      </c>
      <c r="C22" s="66" t="s">
        <v>72</v>
      </c>
      <c r="D22" s="66" t="s">
        <v>56</v>
      </c>
      <c r="E22" s="20">
        <f>460*1.8</f>
        <v>828</v>
      </c>
      <c r="F22" s="61">
        <f>+IF(E22*60%&gt;=200, E22*60%,200)</f>
        <v>496.79999999999995</v>
      </c>
      <c r="G22" s="61">
        <f>+IF(E22*40%&gt;=200,E22*40%,200)</f>
        <v>331.20000000000005</v>
      </c>
      <c r="H22" s="20">
        <f>+IF(E22*20%&gt;=200,E22*20%,200)</f>
        <v>200</v>
      </c>
      <c r="I22" s="3"/>
    </row>
    <row r="23" spans="1:9" x14ac:dyDescent="0.2">
      <c r="A23" s="17">
        <v>7</v>
      </c>
      <c r="B23" s="83" t="s">
        <v>27</v>
      </c>
      <c r="C23" s="83"/>
      <c r="D23" s="24"/>
      <c r="E23" s="20"/>
      <c r="F23" s="20"/>
      <c r="G23" s="20"/>
      <c r="H23" s="20"/>
      <c r="I23" s="3"/>
    </row>
    <row r="24" spans="1:9" s="74" customFormat="1" ht="75" x14ac:dyDescent="0.2">
      <c r="A24" s="75" t="s">
        <v>80</v>
      </c>
      <c r="B24" s="69" t="s">
        <v>73</v>
      </c>
      <c r="C24" s="70" t="s">
        <v>74</v>
      </c>
      <c r="D24" s="70" t="s">
        <v>75</v>
      </c>
      <c r="E24" s="67">
        <f>1500*0.6*1.8</f>
        <v>1620</v>
      </c>
      <c r="F24" s="61">
        <f t="shared" ref="F24:F27" si="6">+IF(E24*60%&gt;=200, E24*60%,200)</f>
        <v>972</v>
      </c>
      <c r="G24" s="61">
        <f t="shared" ref="G24:G27" si="7">+IF(E24*40%&gt;=200,E24*40%,200)</f>
        <v>648</v>
      </c>
      <c r="H24" s="20">
        <f t="shared" ref="H24:H27" si="8">+IF(E24*20%&gt;=200,E24*20%,200)</f>
        <v>324</v>
      </c>
      <c r="I24" s="3"/>
    </row>
    <row r="25" spans="1:9" s="74" customFormat="1" ht="56.25" x14ac:dyDescent="0.2">
      <c r="A25" s="75" t="s">
        <v>81</v>
      </c>
      <c r="B25" s="69" t="s">
        <v>76</v>
      </c>
      <c r="C25" s="87" t="s">
        <v>77</v>
      </c>
      <c r="D25" s="87"/>
      <c r="E25" s="67">
        <f>300*2.2</f>
        <v>660</v>
      </c>
      <c r="F25" s="61">
        <f t="shared" si="6"/>
        <v>396</v>
      </c>
      <c r="G25" s="61">
        <f t="shared" si="7"/>
        <v>264</v>
      </c>
      <c r="H25" s="20">
        <f t="shared" si="8"/>
        <v>200</v>
      </c>
      <c r="I25" s="3"/>
    </row>
    <row r="26" spans="1:9" s="74" customFormat="1" x14ac:dyDescent="0.2">
      <c r="A26" s="75" t="s">
        <v>82</v>
      </c>
      <c r="B26" s="69" t="s">
        <v>78</v>
      </c>
      <c r="C26" s="87" t="s">
        <v>77</v>
      </c>
      <c r="D26" s="87"/>
      <c r="E26" s="67">
        <v>700</v>
      </c>
      <c r="F26" s="61">
        <f t="shared" si="6"/>
        <v>420</v>
      </c>
      <c r="G26" s="61">
        <f t="shared" si="7"/>
        <v>280</v>
      </c>
      <c r="H26" s="20">
        <f t="shared" si="8"/>
        <v>200</v>
      </c>
      <c r="I26" s="3"/>
    </row>
    <row r="27" spans="1:9" s="74" customFormat="1" x14ac:dyDescent="0.2">
      <c r="A27" s="75" t="s">
        <v>83</v>
      </c>
      <c r="B27" s="69" t="s">
        <v>79</v>
      </c>
      <c r="C27" s="70" t="s">
        <v>84</v>
      </c>
      <c r="D27" s="70" t="s">
        <v>85</v>
      </c>
      <c r="E27" s="67">
        <f>400*2.5</f>
        <v>1000</v>
      </c>
      <c r="F27" s="61">
        <f t="shared" si="6"/>
        <v>600</v>
      </c>
      <c r="G27" s="61">
        <f t="shared" si="7"/>
        <v>400</v>
      </c>
      <c r="H27" s="20">
        <f t="shared" si="8"/>
        <v>200</v>
      </c>
      <c r="I27" s="3"/>
    </row>
    <row r="28" spans="1:9" x14ac:dyDescent="0.2">
      <c r="A28" s="17">
        <v>8</v>
      </c>
      <c r="B28" s="83" t="s">
        <v>22</v>
      </c>
      <c r="C28" s="83"/>
      <c r="D28" s="24"/>
      <c r="E28" s="20"/>
      <c r="F28" s="20"/>
      <c r="G28" s="20"/>
      <c r="H28" s="20"/>
      <c r="I28" s="3"/>
    </row>
    <row r="29" spans="1:9" x14ac:dyDescent="0.2">
      <c r="A29" s="76" t="s">
        <v>24</v>
      </c>
      <c r="B29" s="56" t="s">
        <v>86</v>
      </c>
      <c r="C29" s="66" t="s">
        <v>52</v>
      </c>
      <c r="D29" s="66"/>
      <c r="E29" s="62">
        <v>2550</v>
      </c>
      <c r="F29" s="61">
        <f t="shared" ref="F29:F33" si="9">+IF(E29*60%&gt;=200, E29*60%,200)</f>
        <v>1530</v>
      </c>
      <c r="G29" s="61">
        <f t="shared" ref="G29:G33" si="10">+IF(E29*40%&gt;=200,E29*40%,200)</f>
        <v>1020</v>
      </c>
      <c r="H29" s="61">
        <f t="shared" ref="H29:H33" si="11">+IF(E29*20%&gt;=200,E29*20%,200)</f>
        <v>510</v>
      </c>
      <c r="I29" s="3"/>
    </row>
    <row r="30" spans="1:9" s="26" customFormat="1" x14ac:dyDescent="0.2">
      <c r="A30" s="76" t="s">
        <v>25</v>
      </c>
      <c r="B30" s="56" t="s">
        <v>87</v>
      </c>
      <c r="C30" s="66" t="s">
        <v>52</v>
      </c>
      <c r="D30" s="66"/>
      <c r="E30" s="62">
        <v>2550</v>
      </c>
      <c r="F30" s="61">
        <f t="shared" si="9"/>
        <v>1530</v>
      </c>
      <c r="G30" s="61">
        <f t="shared" si="10"/>
        <v>1020</v>
      </c>
      <c r="H30" s="61">
        <f t="shared" si="11"/>
        <v>510</v>
      </c>
      <c r="I30" s="3"/>
    </row>
    <row r="31" spans="1:9" x14ac:dyDescent="0.2">
      <c r="A31" s="76" t="s">
        <v>88</v>
      </c>
      <c r="B31" s="56" t="s">
        <v>89</v>
      </c>
      <c r="C31" s="66" t="s">
        <v>23</v>
      </c>
      <c r="D31" s="66" t="s">
        <v>15</v>
      </c>
      <c r="E31" s="62">
        <v>2500</v>
      </c>
      <c r="F31" s="61">
        <f t="shared" si="9"/>
        <v>1500</v>
      </c>
      <c r="G31" s="61">
        <f t="shared" si="10"/>
        <v>1000</v>
      </c>
      <c r="H31" s="61">
        <f t="shared" si="11"/>
        <v>500</v>
      </c>
    </row>
    <row r="32" spans="1:9" x14ac:dyDescent="0.2">
      <c r="A32" s="76" t="s">
        <v>90</v>
      </c>
      <c r="B32" s="56" t="s">
        <v>91</v>
      </c>
      <c r="C32" s="66" t="s">
        <v>23</v>
      </c>
      <c r="D32" s="66" t="s">
        <v>92</v>
      </c>
      <c r="E32" s="62">
        <v>2500</v>
      </c>
      <c r="F32" s="61">
        <f t="shared" si="9"/>
        <v>1500</v>
      </c>
      <c r="G32" s="61">
        <f t="shared" si="10"/>
        <v>1000</v>
      </c>
      <c r="H32" s="61">
        <f t="shared" si="11"/>
        <v>500</v>
      </c>
    </row>
    <row r="33" spans="1:8" ht="37.5" x14ac:dyDescent="0.2">
      <c r="A33" s="76" t="s">
        <v>93</v>
      </c>
      <c r="B33" s="69" t="s">
        <v>94</v>
      </c>
      <c r="C33" s="82" t="s">
        <v>95</v>
      </c>
      <c r="D33" s="82"/>
      <c r="E33" s="62">
        <v>3766.7</v>
      </c>
      <c r="F33" s="61">
        <f t="shared" si="9"/>
        <v>2260.02</v>
      </c>
      <c r="G33" s="61">
        <f t="shared" si="10"/>
        <v>1506.68</v>
      </c>
      <c r="H33" s="61">
        <f t="shared" si="11"/>
        <v>753.34</v>
      </c>
    </row>
  </sheetData>
  <mergeCells count="20">
    <mergeCell ref="C33:D33"/>
    <mergeCell ref="B28:C28"/>
    <mergeCell ref="B11:C11"/>
    <mergeCell ref="A6:A7"/>
    <mergeCell ref="B6:B7"/>
    <mergeCell ref="C6:D6"/>
    <mergeCell ref="C20:D20"/>
    <mergeCell ref="B21:C21"/>
    <mergeCell ref="C25:D25"/>
    <mergeCell ref="C26:D26"/>
    <mergeCell ref="B23:C23"/>
    <mergeCell ref="B8:C8"/>
    <mergeCell ref="A9:A10"/>
    <mergeCell ref="B9:B10"/>
    <mergeCell ref="E5:H5"/>
    <mergeCell ref="A1:H1"/>
    <mergeCell ref="A3:H3"/>
    <mergeCell ref="A2:H2"/>
    <mergeCell ref="E6:H6"/>
    <mergeCell ref="A4:H4"/>
  </mergeCells>
  <pageMargins left="0.5" right="0.17" top="0.7" bottom="0.7" header="0.3" footer="0.3"/>
  <pageSetup paperSize="9" scale="70" orientation="landscape" r:id="rId1"/>
  <headerFooter differentFirst="1">
    <oddHeader>&amp;C&amp;14&amp;P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zoomScale="85" zoomScaleNormal="85" workbookViewId="0">
      <selection activeCell="I1" sqref="I1:I1048576"/>
    </sheetView>
  </sheetViews>
  <sheetFormatPr defaultColWidth="9.33203125" defaultRowHeight="18.75" x14ac:dyDescent="0.2"/>
  <cols>
    <col min="1" max="1" width="10.1640625" style="2" bestFit="1" customWidth="1"/>
    <col min="2" max="2" width="60.33203125" style="8" customWidth="1"/>
    <col min="3" max="3" width="51.83203125" style="8" customWidth="1"/>
    <col min="4" max="4" width="46.33203125" style="8" customWidth="1"/>
    <col min="5" max="5" width="16.33203125" style="10" customWidth="1"/>
    <col min="6" max="6" width="17.1640625" style="10" customWidth="1"/>
    <col min="7" max="7" width="14.6640625" style="10" customWidth="1"/>
    <col min="8" max="8" width="14.33203125" style="10" customWidth="1"/>
    <col min="9" max="16384" width="9.33203125" style="2"/>
  </cols>
  <sheetData>
    <row r="1" spans="1:9" s="1" customFormat="1" ht="18.75" customHeight="1" x14ac:dyDescent="0.2">
      <c r="A1" s="93" t="s">
        <v>43</v>
      </c>
      <c r="B1" s="93"/>
      <c r="C1" s="93"/>
      <c r="D1" s="93"/>
      <c r="E1" s="93"/>
      <c r="F1" s="93"/>
      <c r="G1" s="93"/>
      <c r="H1" s="93"/>
    </row>
    <row r="2" spans="1:9" s="1" customFormat="1" ht="19.5" customHeight="1" x14ac:dyDescent="0.2">
      <c r="A2" s="90" t="s">
        <v>35</v>
      </c>
      <c r="B2" s="90"/>
      <c r="C2" s="90"/>
      <c r="D2" s="90"/>
      <c r="E2" s="90"/>
      <c r="F2" s="90"/>
      <c r="G2" s="90"/>
      <c r="H2" s="90"/>
    </row>
    <row r="3" spans="1:9" s="1" customFormat="1" ht="36.75" customHeight="1" x14ac:dyDescent="0.2">
      <c r="A3" s="90" t="s">
        <v>41</v>
      </c>
      <c r="B3" s="90"/>
      <c r="C3" s="90"/>
      <c r="D3" s="90"/>
      <c r="E3" s="90"/>
      <c r="F3" s="90"/>
      <c r="G3" s="90"/>
      <c r="H3" s="90"/>
    </row>
    <row r="4" spans="1:9" s="1" customFormat="1" ht="40.5" customHeight="1" x14ac:dyDescent="0.2">
      <c r="A4" s="91" t="str">
        <f>+'Đất ở tại nông thôn'!A4:H4</f>
        <v>(Ban hành kèm theo Quyết định số:            /2023/QĐ-UBND ngày        tháng        năm 2023 của Ủy ban nhân dân tỉnh)</v>
      </c>
      <c r="B4" s="91"/>
      <c r="C4" s="91"/>
      <c r="D4" s="91"/>
      <c r="E4" s="91"/>
      <c r="F4" s="91"/>
      <c r="G4" s="91"/>
      <c r="H4" s="91"/>
    </row>
    <row r="5" spans="1:9" s="1" customFormat="1" ht="24" customHeight="1" x14ac:dyDescent="0.2">
      <c r="A5" s="27"/>
      <c r="B5" s="27"/>
      <c r="C5" s="27"/>
      <c r="D5" s="27"/>
      <c r="E5" s="92" t="s">
        <v>10</v>
      </c>
      <c r="F5" s="92"/>
      <c r="G5" s="92"/>
      <c r="H5" s="92"/>
    </row>
    <row r="6" spans="1:9" s="1" customFormat="1" x14ac:dyDescent="0.2">
      <c r="A6" s="97" t="s">
        <v>11</v>
      </c>
      <c r="B6" s="97" t="s">
        <v>0</v>
      </c>
      <c r="C6" s="97" t="s">
        <v>6</v>
      </c>
      <c r="D6" s="97"/>
      <c r="E6" s="101" t="s">
        <v>8</v>
      </c>
      <c r="F6" s="101"/>
      <c r="G6" s="101"/>
      <c r="H6" s="101"/>
    </row>
    <row r="7" spans="1:9" ht="37.5" x14ac:dyDescent="0.2">
      <c r="A7" s="97"/>
      <c r="B7" s="97"/>
      <c r="C7" s="35" t="s">
        <v>5</v>
      </c>
      <c r="D7" s="35" t="s">
        <v>4</v>
      </c>
      <c r="E7" s="37" t="s">
        <v>1</v>
      </c>
      <c r="F7" s="37" t="s">
        <v>2</v>
      </c>
      <c r="G7" s="37" t="s">
        <v>3</v>
      </c>
      <c r="H7" s="37" t="s">
        <v>9</v>
      </c>
    </row>
    <row r="8" spans="1:9" x14ac:dyDescent="0.2">
      <c r="A8" s="35">
        <v>1</v>
      </c>
      <c r="B8" s="96" t="s">
        <v>29</v>
      </c>
      <c r="C8" s="96"/>
      <c r="D8" s="35"/>
      <c r="E8" s="37"/>
      <c r="F8" s="37"/>
      <c r="G8" s="37"/>
      <c r="H8" s="37"/>
    </row>
    <row r="9" spans="1:9" x14ac:dyDescent="0.2">
      <c r="A9" s="94" t="s">
        <v>46</v>
      </c>
      <c r="B9" s="95" t="s">
        <v>47</v>
      </c>
      <c r="C9" s="44" t="s">
        <v>48</v>
      </c>
      <c r="D9" s="44" t="s">
        <v>49</v>
      </c>
      <c r="E9" s="19">
        <f>+'Đất ở tại nông thôn'!E9*0.8</f>
        <v>720</v>
      </c>
      <c r="F9" s="42">
        <f>+IF(E9*60%&gt;=160, E9*60%,160)</f>
        <v>432</v>
      </c>
      <c r="G9" s="42">
        <f>+IF(E9*40%&gt;=160,E9*40%,160)</f>
        <v>288</v>
      </c>
      <c r="H9" s="11">
        <f>+IF(E9*20%&gt;=160,E9*20%,160)</f>
        <v>160</v>
      </c>
    </row>
    <row r="10" spans="1:9" x14ac:dyDescent="0.2">
      <c r="A10" s="94"/>
      <c r="B10" s="95"/>
      <c r="C10" s="44" t="s">
        <v>49</v>
      </c>
      <c r="D10" s="44" t="s">
        <v>50</v>
      </c>
      <c r="E10" s="19">
        <f>+'Đất ở tại nông thôn'!E10*0.8</f>
        <v>720</v>
      </c>
      <c r="F10" s="42">
        <f t="shared" ref="F10:F33" si="0">+IF(E10*60%&gt;=160, E10*60%,160)</f>
        <v>432</v>
      </c>
      <c r="G10" s="42">
        <f t="shared" ref="G10:G33" si="1">+IF(E10*40%&gt;=160,E10*40%,160)</f>
        <v>288</v>
      </c>
      <c r="H10" s="11">
        <f t="shared" ref="H10:H33" si="2">+IF(E10*20%&gt;=160,E10*20%,160)</f>
        <v>160</v>
      </c>
    </row>
    <row r="11" spans="1:9" x14ac:dyDescent="0.2">
      <c r="A11" s="35">
        <v>2</v>
      </c>
      <c r="B11" s="96" t="s">
        <v>21</v>
      </c>
      <c r="C11" s="96"/>
      <c r="D11" s="35"/>
      <c r="E11" s="37"/>
      <c r="F11" s="42"/>
      <c r="G11" s="42"/>
      <c r="H11" s="11"/>
    </row>
    <row r="12" spans="1:9" s="41" customFormat="1" x14ac:dyDescent="0.2">
      <c r="A12" s="39" t="s">
        <v>60</v>
      </c>
      <c r="B12" s="49" t="s">
        <v>51</v>
      </c>
      <c r="C12" s="44" t="s">
        <v>52</v>
      </c>
      <c r="D12" s="44"/>
      <c r="E12" s="19">
        <f>+'Đất ở tại nông thôn'!E12*0.8</f>
        <v>608</v>
      </c>
      <c r="F12" s="42">
        <f t="shared" si="0"/>
        <v>364.8</v>
      </c>
      <c r="G12" s="42">
        <f t="shared" si="1"/>
        <v>243.20000000000002</v>
      </c>
      <c r="H12" s="11">
        <f t="shared" si="2"/>
        <v>160</v>
      </c>
      <c r="I12" s="2"/>
    </row>
    <row r="13" spans="1:9" s="41" customFormat="1" x14ac:dyDescent="0.2">
      <c r="A13" s="39" t="s">
        <v>61</v>
      </c>
      <c r="B13" s="49" t="s">
        <v>53</v>
      </c>
      <c r="C13" s="44" t="s">
        <v>52</v>
      </c>
      <c r="D13" s="44"/>
      <c r="E13" s="19">
        <f>+'Đất ở tại nông thôn'!E13*0.8</f>
        <v>700</v>
      </c>
      <c r="F13" s="42">
        <f t="shared" si="0"/>
        <v>420</v>
      </c>
      <c r="G13" s="42">
        <f t="shared" si="1"/>
        <v>280</v>
      </c>
      <c r="H13" s="11">
        <f t="shared" si="2"/>
        <v>160</v>
      </c>
      <c r="I13" s="2"/>
    </row>
    <row r="14" spans="1:9" s="41" customFormat="1" x14ac:dyDescent="0.2">
      <c r="A14" s="39" t="s">
        <v>62</v>
      </c>
      <c r="B14" s="49" t="s">
        <v>54</v>
      </c>
      <c r="C14" s="44" t="s">
        <v>55</v>
      </c>
      <c r="D14" s="44" t="s">
        <v>56</v>
      </c>
      <c r="E14" s="19">
        <f>+'Đất ở tại nông thôn'!E14*0.8</f>
        <v>1728</v>
      </c>
      <c r="F14" s="42">
        <f t="shared" si="0"/>
        <v>1036.8</v>
      </c>
      <c r="G14" s="42">
        <f t="shared" si="1"/>
        <v>691.2</v>
      </c>
      <c r="H14" s="11">
        <f t="shared" si="2"/>
        <v>345.6</v>
      </c>
      <c r="I14" s="2"/>
    </row>
    <row r="15" spans="1:9" s="41" customFormat="1" x14ac:dyDescent="0.2">
      <c r="A15" s="39" t="s">
        <v>63</v>
      </c>
      <c r="B15" s="49" t="s">
        <v>57</v>
      </c>
      <c r="C15" s="44" t="s">
        <v>52</v>
      </c>
      <c r="D15" s="44"/>
      <c r="E15" s="19">
        <f>+'Đất ở tại nông thôn'!E15*0.8</f>
        <v>1601.6000000000001</v>
      </c>
      <c r="F15" s="42">
        <f t="shared" si="0"/>
        <v>960.96</v>
      </c>
      <c r="G15" s="42">
        <f t="shared" si="1"/>
        <v>640.6400000000001</v>
      </c>
      <c r="H15" s="11">
        <f t="shared" si="2"/>
        <v>320.32000000000005</v>
      </c>
      <c r="I15" s="2"/>
    </row>
    <row r="16" spans="1:9" s="41" customFormat="1" x14ac:dyDescent="0.2">
      <c r="A16" s="39" t="s">
        <v>64</v>
      </c>
      <c r="B16" s="49" t="s">
        <v>58</v>
      </c>
      <c r="C16" s="44" t="s">
        <v>52</v>
      </c>
      <c r="D16" s="44"/>
      <c r="E16" s="19">
        <f>+'Đất ở tại nông thôn'!E16*0.8</f>
        <v>700</v>
      </c>
      <c r="F16" s="42">
        <f t="shared" si="0"/>
        <v>420</v>
      </c>
      <c r="G16" s="42">
        <f t="shared" si="1"/>
        <v>280</v>
      </c>
      <c r="H16" s="11">
        <f t="shared" si="2"/>
        <v>160</v>
      </c>
      <c r="I16" s="2"/>
    </row>
    <row r="17" spans="1:9" s="41" customFormat="1" x14ac:dyDescent="0.2">
      <c r="A17" s="39" t="s">
        <v>65</v>
      </c>
      <c r="B17" s="49" t="s">
        <v>59</v>
      </c>
      <c r="C17" s="44" t="s">
        <v>52</v>
      </c>
      <c r="D17" s="44"/>
      <c r="E17" s="19">
        <f>+'Đất ở tại nông thôn'!E17*0.8</f>
        <v>700</v>
      </c>
      <c r="F17" s="42">
        <f t="shared" si="0"/>
        <v>420</v>
      </c>
      <c r="G17" s="42">
        <f t="shared" si="1"/>
        <v>280</v>
      </c>
      <c r="H17" s="11">
        <f t="shared" si="2"/>
        <v>160</v>
      </c>
      <c r="I17" s="2"/>
    </row>
    <row r="18" spans="1:9" x14ac:dyDescent="0.2">
      <c r="A18" s="35">
        <v>5</v>
      </c>
      <c r="B18" s="25" t="s">
        <v>12</v>
      </c>
      <c r="C18" s="25"/>
      <c r="D18" s="35"/>
      <c r="E18" s="37"/>
      <c r="F18" s="42"/>
      <c r="G18" s="42"/>
      <c r="H18" s="11"/>
    </row>
    <row r="19" spans="1:9" x14ac:dyDescent="0.2">
      <c r="A19" s="31" t="s">
        <v>19</v>
      </c>
      <c r="B19" s="45" t="s">
        <v>20</v>
      </c>
      <c r="C19" s="46"/>
      <c r="D19" s="46"/>
      <c r="E19" s="11"/>
      <c r="F19" s="42"/>
      <c r="G19" s="42"/>
      <c r="H19" s="11"/>
    </row>
    <row r="20" spans="1:9" ht="37.5" x14ac:dyDescent="0.2">
      <c r="A20" s="39" t="s">
        <v>66</v>
      </c>
      <c r="B20" s="49" t="s">
        <v>67</v>
      </c>
      <c r="C20" s="102" t="s">
        <v>68</v>
      </c>
      <c r="D20" s="102"/>
      <c r="E20" s="19">
        <f>+'Đất ở tại nông thôn'!E20*0.8</f>
        <v>6800</v>
      </c>
      <c r="F20" s="42">
        <f t="shared" si="0"/>
        <v>4080</v>
      </c>
      <c r="G20" s="42">
        <f t="shared" si="1"/>
        <v>2720</v>
      </c>
      <c r="H20" s="11">
        <f t="shared" si="2"/>
        <v>1360</v>
      </c>
    </row>
    <row r="21" spans="1:9" x14ac:dyDescent="0.2">
      <c r="A21" s="35">
        <v>6</v>
      </c>
      <c r="B21" s="96" t="s">
        <v>69</v>
      </c>
      <c r="C21" s="96"/>
      <c r="D21" s="35"/>
      <c r="E21" s="37"/>
      <c r="F21" s="42"/>
      <c r="G21" s="42"/>
      <c r="H21" s="11"/>
    </row>
    <row r="22" spans="1:9" ht="37.5" x14ac:dyDescent="0.2">
      <c r="A22" s="39" t="s">
        <v>70</v>
      </c>
      <c r="B22" s="49" t="s">
        <v>71</v>
      </c>
      <c r="C22" s="44" t="s">
        <v>72</v>
      </c>
      <c r="D22" s="44" t="s">
        <v>56</v>
      </c>
      <c r="E22" s="19">
        <f>+'Đất ở tại nông thôn'!E22*0.8</f>
        <v>662.40000000000009</v>
      </c>
      <c r="F22" s="42">
        <f t="shared" si="0"/>
        <v>397.44000000000005</v>
      </c>
      <c r="G22" s="42">
        <f t="shared" si="1"/>
        <v>264.96000000000004</v>
      </c>
      <c r="H22" s="11">
        <f t="shared" si="2"/>
        <v>160</v>
      </c>
    </row>
    <row r="23" spans="1:9" x14ac:dyDescent="0.2">
      <c r="A23" s="31">
        <v>7</v>
      </c>
      <c r="B23" s="99" t="s">
        <v>27</v>
      </c>
      <c r="C23" s="99"/>
      <c r="D23" s="30"/>
      <c r="E23" s="11"/>
      <c r="F23" s="42"/>
      <c r="G23" s="42"/>
      <c r="H23" s="11"/>
    </row>
    <row r="24" spans="1:9" s="41" customFormat="1" ht="75" x14ac:dyDescent="0.2">
      <c r="A24" s="47" t="s">
        <v>80</v>
      </c>
      <c r="B24" s="51" t="s">
        <v>73</v>
      </c>
      <c r="C24" s="73" t="s">
        <v>74</v>
      </c>
      <c r="D24" s="73" t="s">
        <v>75</v>
      </c>
      <c r="E24" s="19">
        <f>+'Đất ở tại nông thôn'!E24*0.8</f>
        <v>1296</v>
      </c>
      <c r="F24" s="42">
        <f t="shared" si="0"/>
        <v>777.6</v>
      </c>
      <c r="G24" s="42">
        <f t="shared" si="1"/>
        <v>518.4</v>
      </c>
      <c r="H24" s="11">
        <f t="shared" si="2"/>
        <v>259.2</v>
      </c>
      <c r="I24" s="2"/>
    </row>
    <row r="25" spans="1:9" s="41" customFormat="1" ht="56.25" x14ac:dyDescent="0.2">
      <c r="A25" s="47" t="s">
        <v>81</v>
      </c>
      <c r="B25" s="51" t="s">
        <v>76</v>
      </c>
      <c r="C25" s="98" t="s">
        <v>77</v>
      </c>
      <c r="D25" s="98"/>
      <c r="E25" s="19">
        <f>+'Đất ở tại nông thôn'!E25*0.8</f>
        <v>528</v>
      </c>
      <c r="F25" s="42">
        <f t="shared" si="0"/>
        <v>316.8</v>
      </c>
      <c r="G25" s="42">
        <f t="shared" si="1"/>
        <v>211.20000000000002</v>
      </c>
      <c r="H25" s="11">
        <f t="shared" si="2"/>
        <v>160</v>
      </c>
      <c r="I25" s="2"/>
    </row>
    <row r="26" spans="1:9" s="41" customFormat="1" x14ac:dyDescent="0.2">
      <c r="A26" s="47" t="s">
        <v>82</v>
      </c>
      <c r="B26" s="51" t="s">
        <v>78</v>
      </c>
      <c r="C26" s="98" t="s">
        <v>77</v>
      </c>
      <c r="D26" s="98"/>
      <c r="E26" s="19">
        <f>+'Đất ở tại nông thôn'!E26*0.8</f>
        <v>560</v>
      </c>
      <c r="F26" s="42">
        <f t="shared" si="0"/>
        <v>336</v>
      </c>
      <c r="G26" s="42">
        <f t="shared" si="1"/>
        <v>224</v>
      </c>
      <c r="H26" s="11">
        <f t="shared" si="2"/>
        <v>160</v>
      </c>
      <c r="I26" s="2"/>
    </row>
    <row r="27" spans="1:9" s="41" customFormat="1" x14ac:dyDescent="0.2">
      <c r="A27" s="47" t="s">
        <v>83</v>
      </c>
      <c r="B27" s="51" t="s">
        <v>79</v>
      </c>
      <c r="C27" s="73" t="s">
        <v>84</v>
      </c>
      <c r="D27" s="73" t="s">
        <v>85</v>
      </c>
      <c r="E27" s="19">
        <f>+'Đất ở tại nông thôn'!E27*0.8</f>
        <v>800</v>
      </c>
      <c r="F27" s="42">
        <f t="shared" si="0"/>
        <v>480</v>
      </c>
      <c r="G27" s="42">
        <f t="shared" si="1"/>
        <v>320</v>
      </c>
      <c r="H27" s="11">
        <f t="shared" si="2"/>
        <v>160</v>
      </c>
      <c r="I27" s="2"/>
    </row>
    <row r="28" spans="1:9" x14ac:dyDescent="0.2">
      <c r="A28" s="31">
        <v>8</v>
      </c>
      <c r="B28" s="99" t="s">
        <v>22</v>
      </c>
      <c r="C28" s="99"/>
      <c r="D28" s="30"/>
      <c r="E28" s="11"/>
      <c r="F28" s="42"/>
      <c r="G28" s="42"/>
      <c r="H28" s="11"/>
    </row>
    <row r="29" spans="1:9" x14ac:dyDescent="0.2">
      <c r="A29" s="48" t="s">
        <v>24</v>
      </c>
      <c r="B29" s="49" t="s">
        <v>86</v>
      </c>
      <c r="C29" s="44" t="s">
        <v>52</v>
      </c>
      <c r="D29" s="44"/>
      <c r="E29" s="19">
        <f>+'Đất ở tại nông thôn'!E29*0.8</f>
        <v>2040</v>
      </c>
      <c r="F29" s="42">
        <f t="shared" si="0"/>
        <v>1224</v>
      </c>
      <c r="G29" s="42">
        <f t="shared" si="1"/>
        <v>816</v>
      </c>
      <c r="H29" s="11">
        <f t="shared" si="2"/>
        <v>408</v>
      </c>
    </row>
    <row r="30" spans="1:9" s="50" customFormat="1" x14ac:dyDescent="0.2">
      <c r="A30" s="48" t="s">
        <v>25</v>
      </c>
      <c r="B30" s="49" t="s">
        <v>87</v>
      </c>
      <c r="C30" s="44" t="s">
        <v>52</v>
      </c>
      <c r="D30" s="44"/>
      <c r="E30" s="19">
        <f>+'Đất ở tại nông thôn'!E30*0.8</f>
        <v>2040</v>
      </c>
      <c r="F30" s="42">
        <f t="shared" si="0"/>
        <v>1224</v>
      </c>
      <c r="G30" s="42">
        <f t="shared" si="1"/>
        <v>816</v>
      </c>
      <c r="H30" s="11">
        <f t="shared" si="2"/>
        <v>408</v>
      </c>
      <c r="I30" s="2"/>
    </row>
    <row r="31" spans="1:9" x14ac:dyDescent="0.2">
      <c r="A31" s="48" t="s">
        <v>88</v>
      </c>
      <c r="B31" s="49" t="s">
        <v>89</v>
      </c>
      <c r="C31" s="44" t="s">
        <v>23</v>
      </c>
      <c r="D31" s="44" t="s">
        <v>15</v>
      </c>
      <c r="E31" s="19">
        <f>+'Đất ở tại nông thôn'!E31*0.8</f>
        <v>2000</v>
      </c>
      <c r="F31" s="42">
        <f t="shared" si="0"/>
        <v>1200</v>
      </c>
      <c r="G31" s="42">
        <f t="shared" si="1"/>
        <v>800</v>
      </c>
      <c r="H31" s="11">
        <f t="shared" si="2"/>
        <v>400</v>
      </c>
      <c r="I31" s="6"/>
    </row>
    <row r="32" spans="1:9" x14ac:dyDescent="0.2">
      <c r="A32" s="48" t="s">
        <v>90</v>
      </c>
      <c r="B32" s="49" t="s">
        <v>91</v>
      </c>
      <c r="C32" s="44" t="s">
        <v>23</v>
      </c>
      <c r="D32" s="44" t="s">
        <v>92</v>
      </c>
      <c r="E32" s="19">
        <f>+'Đất ở tại nông thôn'!E32*0.8</f>
        <v>2000</v>
      </c>
      <c r="F32" s="42">
        <f t="shared" si="0"/>
        <v>1200</v>
      </c>
      <c r="G32" s="42">
        <f t="shared" si="1"/>
        <v>800</v>
      </c>
      <c r="H32" s="11">
        <f t="shared" si="2"/>
        <v>400</v>
      </c>
      <c r="I32" s="6"/>
    </row>
    <row r="33" spans="1:9" ht="37.5" x14ac:dyDescent="0.2">
      <c r="A33" s="48" t="s">
        <v>93</v>
      </c>
      <c r="B33" s="43" t="s">
        <v>94</v>
      </c>
      <c r="C33" s="100" t="s">
        <v>95</v>
      </c>
      <c r="D33" s="100"/>
      <c r="E33" s="19">
        <f>+'Đất ở tại nông thôn'!E33*0.8</f>
        <v>3013.36</v>
      </c>
      <c r="F33" s="42">
        <f t="shared" si="0"/>
        <v>1808.0160000000001</v>
      </c>
      <c r="G33" s="42">
        <f t="shared" si="1"/>
        <v>1205.3440000000001</v>
      </c>
      <c r="H33" s="11">
        <f t="shared" si="2"/>
        <v>602.67200000000003</v>
      </c>
      <c r="I33" s="6"/>
    </row>
  </sheetData>
  <mergeCells count="20">
    <mergeCell ref="C25:D25"/>
    <mergeCell ref="C26:D26"/>
    <mergeCell ref="B28:C28"/>
    <mergeCell ref="C33:D33"/>
    <mergeCell ref="E6:H6"/>
    <mergeCell ref="C20:D20"/>
    <mergeCell ref="B21:C21"/>
    <mergeCell ref="B23:C23"/>
    <mergeCell ref="A9:A10"/>
    <mergeCell ref="B9:B10"/>
    <mergeCell ref="B8:C8"/>
    <mergeCell ref="B11:C11"/>
    <mergeCell ref="A6:A7"/>
    <mergeCell ref="B6:B7"/>
    <mergeCell ref="C6:D6"/>
    <mergeCell ref="A2:H2"/>
    <mergeCell ref="A3:H3"/>
    <mergeCell ref="A4:H4"/>
    <mergeCell ref="E5:H5"/>
    <mergeCell ref="A1:H1"/>
  </mergeCells>
  <pageMargins left="0.5" right="0.5" top="0.7" bottom="0.7" header="0.3" footer="0.3"/>
  <pageSetup paperSize="9" scale="65" orientation="landscape" r:id="rId1"/>
  <headerFooter differentFirst="1">
    <oddHeader>&amp;C&amp;14&amp;P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4"/>
  <sheetViews>
    <sheetView zoomScale="85" zoomScaleNormal="85" workbookViewId="0">
      <selection activeCell="L10" sqref="L10"/>
    </sheetView>
  </sheetViews>
  <sheetFormatPr defaultColWidth="9.33203125" defaultRowHeight="18.75" x14ac:dyDescent="0.2"/>
  <cols>
    <col min="1" max="1" width="10.1640625" style="1" bestFit="1" customWidth="1"/>
    <col min="2" max="2" width="59.83203125" style="15" customWidth="1"/>
    <col min="3" max="3" width="50.1640625" style="15" customWidth="1"/>
    <col min="4" max="4" width="48" style="15" customWidth="1"/>
    <col min="5" max="5" width="15.33203125" style="13" customWidth="1"/>
    <col min="6" max="6" width="14.6640625" style="13" customWidth="1"/>
    <col min="7" max="7" width="14.1640625" style="13" customWidth="1"/>
    <col min="8" max="8" width="15" style="13" customWidth="1"/>
    <col min="9" max="16384" width="9.33203125" style="1"/>
  </cols>
  <sheetData>
    <row r="1" spans="1:9" ht="24" customHeight="1" x14ac:dyDescent="0.2">
      <c r="A1" s="93" t="s">
        <v>43</v>
      </c>
      <c r="B1" s="93"/>
      <c r="C1" s="93"/>
      <c r="D1" s="93"/>
      <c r="E1" s="93"/>
      <c r="F1" s="93"/>
      <c r="G1" s="93"/>
      <c r="H1" s="93"/>
    </row>
    <row r="2" spans="1:9" ht="25.5" customHeight="1" x14ac:dyDescent="0.2">
      <c r="A2" s="90" t="s">
        <v>34</v>
      </c>
      <c r="B2" s="90"/>
      <c r="C2" s="90"/>
      <c r="D2" s="90"/>
      <c r="E2" s="90"/>
      <c r="F2" s="90"/>
      <c r="G2" s="90"/>
      <c r="H2" s="90"/>
    </row>
    <row r="3" spans="1:9" ht="48" customHeight="1" x14ac:dyDescent="0.2">
      <c r="A3" s="90" t="s">
        <v>38</v>
      </c>
      <c r="B3" s="90"/>
      <c r="C3" s="90"/>
      <c r="D3" s="90"/>
      <c r="E3" s="90"/>
      <c r="F3" s="90"/>
      <c r="G3" s="90"/>
      <c r="H3" s="90"/>
    </row>
    <row r="4" spans="1:9" ht="33" customHeight="1" x14ac:dyDescent="0.2">
      <c r="A4" s="91" t="str">
        <f>+'Đất ở tại nông thôn'!A4:H4</f>
        <v>(Ban hành kèm theo Quyết định số:            /2023/QĐ-UBND ngày        tháng        năm 2023 của Ủy ban nhân dân tỉnh)</v>
      </c>
      <c r="B4" s="91"/>
      <c r="C4" s="91"/>
      <c r="D4" s="91"/>
      <c r="E4" s="91"/>
      <c r="F4" s="91"/>
      <c r="G4" s="91"/>
      <c r="H4" s="91"/>
    </row>
    <row r="5" spans="1:9" ht="26.25" customHeight="1" x14ac:dyDescent="0.2">
      <c r="A5" s="38"/>
      <c r="B5" s="38"/>
      <c r="C5" s="38"/>
      <c r="D5" s="38"/>
      <c r="E5" s="103" t="s">
        <v>10</v>
      </c>
      <c r="F5" s="103"/>
      <c r="G5" s="103"/>
      <c r="H5" s="103"/>
    </row>
    <row r="6" spans="1:9" ht="2.25" customHeight="1" x14ac:dyDescent="0.2">
      <c r="A6" s="33"/>
      <c r="B6" s="33"/>
      <c r="C6" s="33"/>
      <c r="D6" s="33"/>
      <c r="E6" s="33"/>
      <c r="F6" s="1"/>
      <c r="G6" s="1"/>
      <c r="H6" s="1"/>
    </row>
    <row r="7" spans="1:9" x14ac:dyDescent="0.2">
      <c r="A7" s="97" t="s">
        <v>11</v>
      </c>
      <c r="B7" s="97" t="s">
        <v>0</v>
      </c>
      <c r="C7" s="97" t="s">
        <v>6</v>
      </c>
      <c r="D7" s="97"/>
      <c r="E7" s="101" t="s">
        <v>8</v>
      </c>
      <c r="F7" s="101"/>
      <c r="G7" s="101"/>
      <c r="H7" s="101"/>
    </row>
    <row r="8" spans="1:9" s="2" customFormat="1" ht="37.5" x14ac:dyDescent="0.2">
      <c r="A8" s="97"/>
      <c r="B8" s="97"/>
      <c r="C8" s="35" t="s">
        <v>5</v>
      </c>
      <c r="D8" s="35" t="s">
        <v>4</v>
      </c>
      <c r="E8" s="37" t="s">
        <v>1</v>
      </c>
      <c r="F8" s="37" t="s">
        <v>2</v>
      </c>
      <c r="G8" s="37" t="s">
        <v>3</v>
      </c>
      <c r="H8" s="37" t="s">
        <v>9</v>
      </c>
    </row>
    <row r="9" spans="1:9" s="2" customFormat="1" x14ac:dyDescent="0.2">
      <c r="A9" s="35">
        <v>1</v>
      </c>
      <c r="B9" s="96" t="s">
        <v>29</v>
      </c>
      <c r="C9" s="96"/>
      <c r="D9" s="35"/>
      <c r="E9" s="37"/>
      <c r="F9" s="37"/>
      <c r="G9" s="37"/>
      <c r="H9" s="37"/>
    </row>
    <row r="10" spans="1:9" s="2" customFormat="1" x14ac:dyDescent="0.2">
      <c r="A10" s="94" t="s">
        <v>46</v>
      </c>
      <c r="B10" s="95" t="s">
        <v>47</v>
      </c>
      <c r="C10" s="44" t="s">
        <v>48</v>
      </c>
      <c r="D10" s="44" t="s">
        <v>49</v>
      </c>
      <c r="E10" s="19">
        <f>+'Đất ở tại nông thôn'!E9*0.6</f>
        <v>540</v>
      </c>
      <c r="F10" s="42">
        <f>+IF(E10*60%&gt;=120, E10*60%,120)</f>
        <v>324</v>
      </c>
      <c r="G10" s="42">
        <f>+IF(E10*40%&gt;=120,E10*40%,120)</f>
        <v>216</v>
      </c>
      <c r="H10" s="11">
        <f>+IF(E10*20%&gt;=120,E10*20%,120)</f>
        <v>120</v>
      </c>
    </row>
    <row r="11" spans="1:9" s="2" customFormat="1" x14ac:dyDescent="0.2">
      <c r="A11" s="94"/>
      <c r="B11" s="95"/>
      <c r="C11" s="44" t="s">
        <v>49</v>
      </c>
      <c r="D11" s="44" t="s">
        <v>50</v>
      </c>
      <c r="E11" s="19">
        <f>+'Đất ở tại nông thôn'!E10*0.6</f>
        <v>540</v>
      </c>
      <c r="F11" s="42">
        <f>+IF(E11*60%&gt;=120, E11*60%,120)</f>
        <v>324</v>
      </c>
      <c r="G11" s="42">
        <f>+IF(E11*40%&gt;=120,E11*40%,120)</f>
        <v>216</v>
      </c>
      <c r="H11" s="11">
        <f>+IF(E11*20%&gt;=120,E11*20%,120)</f>
        <v>120</v>
      </c>
    </row>
    <row r="12" spans="1:9" s="2" customFormat="1" x14ac:dyDescent="0.2">
      <c r="A12" s="35">
        <v>2</v>
      </c>
      <c r="B12" s="96" t="s">
        <v>21</v>
      </c>
      <c r="C12" s="96"/>
      <c r="D12" s="35"/>
      <c r="E12" s="37"/>
      <c r="F12" s="37"/>
      <c r="G12" s="37"/>
      <c r="H12" s="37"/>
    </row>
    <row r="13" spans="1:9" s="41" customFormat="1" x14ac:dyDescent="0.2">
      <c r="A13" s="39" t="s">
        <v>60</v>
      </c>
      <c r="B13" s="49" t="s">
        <v>51</v>
      </c>
      <c r="C13" s="44" t="s">
        <v>52</v>
      </c>
      <c r="D13" s="44"/>
      <c r="E13" s="19">
        <f>+'Đất ở tại nông thôn'!E12*0.6</f>
        <v>456</v>
      </c>
      <c r="F13" s="42">
        <f t="shared" ref="F13:F18" si="0">+IF(E13*60%&gt;=120, E13*60%,120)</f>
        <v>273.59999999999997</v>
      </c>
      <c r="G13" s="42">
        <f t="shared" ref="G13:G18" si="1">+IF(E13*40%&gt;=120,E13*40%,120)</f>
        <v>182.4</v>
      </c>
      <c r="H13" s="11">
        <f t="shared" ref="H13:H18" si="2">+IF(E13*20%&gt;=120,E13*20%,120)</f>
        <v>120</v>
      </c>
      <c r="I13" s="2"/>
    </row>
    <row r="14" spans="1:9" s="41" customFormat="1" x14ac:dyDescent="0.2">
      <c r="A14" s="39" t="s">
        <v>61</v>
      </c>
      <c r="B14" s="49" t="s">
        <v>53</v>
      </c>
      <c r="C14" s="44" t="s">
        <v>52</v>
      </c>
      <c r="D14" s="44"/>
      <c r="E14" s="19">
        <f>+'Đất ở tại nông thôn'!E13*0.6</f>
        <v>525</v>
      </c>
      <c r="F14" s="42">
        <f t="shared" si="0"/>
        <v>315</v>
      </c>
      <c r="G14" s="42">
        <f t="shared" si="1"/>
        <v>210</v>
      </c>
      <c r="H14" s="11">
        <f t="shared" si="2"/>
        <v>120</v>
      </c>
      <c r="I14" s="2"/>
    </row>
    <row r="15" spans="1:9" s="41" customFormat="1" x14ac:dyDescent="0.2">
      <c r="A15" s="39" t="s">
        <v>62</v>
      </c>
      <c r="B15" s="49" t="s">
        <v>54</v>
      </c>
      <c r="C15" s="44" t="s">
        <v>55</v>
      </c>
      <c r="D15" s="44" t="s">
        <v>56</v>
      </c>
      <c r="E15" s="19">
        <f>+'Đất ở tại nông thôn'!E14*0.6</f>
        <v>1296</v>
      </c>
      <c r="F15" s="42">
        <f t="shared" si="0"/>
        <v>777.6</v>
      </c>
      <c r="G15" s="42">
        <f t="shared" si="1"/>
        <v>518.4</v>
      </c>
      <c r="H15" s="11">
        <f t="shared" si="2"/>
        <v>259.2</v>
      </c>
      <c r="I15" s="2"/>
    </row>
    <row r="16" spans="1:9" s="41" customFormat="1" x14ac:dyDescent="0.2">
      <c r="A16" s="39" t="s">
        <v>63</v>
      </c>
      <c r="B16" s="49" t="s">
        <v>57</v>
      </c>
      <c r="C16" s="44" t="s">
        <v>52</v>
      </c>
      <c r="D16" s="44"/>
      <c r="E16" s="19">
        <f>+'Đất ở tại nông thôn'!E15*0.6</f>
        <v>1201.2</v>
      </c>
      <c r="F16" s="42">
        <f t="shared" si="0"/>
        <v>720.72</v>
      </c>
      <c r="G16" s="42">
        <f t="shared" si="1"/>
        <v>480.48</v>
      </c>
      <c r="H16" s="11">
        <f t="shared" si="2"/>
        <v>240.24</v>
      </c>
      <c r="I16" s="2"/>
    </row>
    <row r="17" spans="1:9" s="41" customFormat="1" x14ac:dyDescent="0.2">
      <c r="A17" s="39" t="s">
        <v>64</v>
      </c>
      <c r="B17" s="49" t="s">
        <v>58</v>
      </c>
      <c r="C17" s="44" t="s">
        <v>52</v>
      </c>
      <c r="D17" s="44"/>
      <c r="E17" s="19">
        <f>+'Đất ở tại nông thôn'!E16*0.6</f>
        <v>525</v>
      </c>
      <c r="F17" s="42">
        <f t="shared" si="0"/>
        <v>315</v>
      </c>
      <c r="G17" s="42">
        <f t="shared" si="1"/>
        <v>210</v>
      </c>
      <c r="H17" s="11">
        <f t="shared" si="2"/>
        <v>120</v>
      </c>
      <c r="I17" s="2"/>
    </row>
    <row r="18" spans="1:9" s="41" customFormat="1" x14ac:dyDescent="0.2">
      <c r="A18" s="39" t="s">
        <v>65</v>
      </c>
      <c r="B18" s="49" t="s">
        <v>59</v>
      </c>
      <c r="C18" s="44" t="s">
        <v>52</v>
      </c>
      <c r="D18" s="44"/>
      <c r="E18" s="19">
        <f>+'Đất ở tại nông thôn'!E17*0.6</f>
        <v>525</v>
      </c>
      <c r="F18" s="42">
        <f t="shared" si="0"/>
        <v>315</v>
      </c>
      <c r="G18" s="42">
        <f t="shared" si="1"/>
        <v>210</v>
      </c>
      <c r="H18" s="11">
        <f t="shared" si="2"/>
        <v>120</v>
      </c>
      <c r="I18" s="2"/>
    </row>
    <row r="19" spans="1:9" s="2" customFormat="1" x14ac:dyDescent="0.2">
      <c r="A19" s="35">
        <v>5</v>
      </c>
      <c r="B19" s="25" t="s">
        <v>12</v>
      </c>
      <c r="C19" s="25"/>
      <c r="D19" s="35"/>
      <c r="E19" s="37"/>
      <c r="F19" s="11"/>
      <c r="G19" s="11"/>
      <c r="H19" s="11"/>
    </row>
    <row r="20" spans="1:9" s="2" customFormat="1" x14ac:dyDescent="0.2">
      <c r="A20" s="31" t="s">
        <v>19</v>
      </c>
      <c r="B20" s="45" t="s">
        <v>20</v>
      </c>
      <c r="C20" s="46"/>
      <c r="D20" s="46"/>
      <c r="E20" s="11"/>
      <c r="F20" s="11"/>
      <c r="G20" s="11"/>
      <c r="H20" s="11"/>
    </row>
    <row r="21" spans="1:9" s="2" customFormat="1" ht="37.5" x14ac:dyDescent="0.2">
      <c r="A21" s="39" t="s">
        <v>66</v>
      </c>
      <c r="B21" s="49" t="s">
        <v>67</v>
      </c>
      <c r="C21" s="102" t="s">
        <v>68</v>
      </c>
      <c r="D21" s="102"/>
      <c r="E21" s="19">
        <f>+'Đất ở tại nông thôn'!E20*0.6</f>
        <v>5100</v>
      </c>
      <c r="F21" s="42">
        <f>+IF(E21*60%&gt;=120, E21*60%,120)</f>
        <v>3060</v>
      </c>
      <c r="G21" s="42">
        <f>+IF(E21*40%&gt;=120,E21*40%,120)</f>
        <v>2040</v>
      </c>
      <c r="H21" s="11">
        <f>+IF(E21*20%&gt;=120,E21*20%,120)</f>
        <v>1020</v>
      </c>
    </row>
    <row r="22" spans="1:9" s="2" customFormat="1" x14ac:dyDescent="0.2">
      <c r="A22" s="35">
        <v>6</v>
      </c>
      <c r="B22" s="96" t="s">
        <v>69</v>
      </c>
      <c r="C22" s="96"/>
      <c r="D22" s="35"/>
      <c r="E22" s="37"/>
      <c r="F22" s="37"/>
      <c r="G22" s="37"/>
      <c r="H22" s="37"/>
    </row>
    <row r="23" spans="1:9" s="2" customFormat="1" ht="37.5" x14ac:dyDescent="0.2">
      <c r="A23" s="39" t="s">
        <v>70</v>
      </c>
      <c r="B23" s="49" t="s">
        <v>71</v>
      </c>
      <c r="C23" s="44" t="s">
        <v>72</v>
      </c>
      <c r="D23" s="44" t="s">
        <v>56</v>
      </c>
      <c r="E23" s="19">
        <f>+'Đất ở tại nông thôn'!E22*0.6</f>
        <v>496.79999999999995</v>
      </c>
      <c r="F23" s="42">
        <f>+IF(E23*60%&gt;=120, E23*60%,120)</f>
        <v>298.08</v>
      </c>
      <c r="G23" s="42">
        <f>+IF(E23*40%&gt;=120,E23*40%,120)</f>
        <v>198.72</v>
      </c>
      <c r="H23" s="11">
        <f>+IF(E23*20%&gt;=120,E23*20%,120)</f>
        <v>120</v>
      </c>
    </row>
    <row r="24" spans="1:9" s="2" customFormat="1" x14ac:dyDescent="0.2">
      <c r="A24" s="31">
        <v>7</v>
      </c>
      <c r="B24" s="99" t="s">
        <v>27</v>
      </c>
      <c r="C24" s="99"/>
      <c r="D24" s="30"/>
      <c r="E24" s="11"/>
      <c r="F24" s="11"/>
      <c r="G24" s="11"/>
      <c r="H24" s="11"/>
    </row>
    <row r="25" spans="1:9" s="41" customFormat="1" ht="56.25" x14ac:dyDescent="0.2">
      <c r="A25" s="47" t="s">
        <v>80</v>
      </c>
      <c r="B25" s="51" t="s">
        <v>73</v>
      </c>
      <c r="C25" s="73" t="s">
        <v>74</v>
      </c>
      <c r="D25" s="73" t="s">
        <v>75</v>
      </c>
      <c r="E25" s="19">
        <f>+'Đất ở tại nông thôn'!E24*0.6</f>
        <v>972</v>
      </c>
      <c r="F25" s="42">
        <f t="shared" ref="F25:F28" si="3">+IF(E25*60%&gt;=120, E25*60%,120)</f>
        <v>583.19999999999993</v>
      </c>
      <c r="G25" s="42">
        <f t="shared" ref="G25:G28" si="4">+IF(E25*40%&gt;=120,E25*40%,120)</f>
        <v>388.8</v>
      </c>
      <c r="H25" s="11">
        <f t="shared" ref="H25:H28" si="5">+IF(E25*20%&gt;=120,E25*20%,120)</f>
        <v>194.4</v>
      </c>
      <c r="I25" s="2"/>
    </row>
    <row r="26" spans="1:9" s="41" customFormat="1" ht="56.25" x14ac:dyDescent="0.2">
      <c r="A26" s="47" t="s">
        <v>81</v>
      </c>
      <c r="B26" s="51" t="s">
        <v>76</v>
      </c>
      <c r="C26" s="98" t="s">
        <v>77</v>
      </c>
      <c r="D26" s="98"/>
      <c r="E26" s="19">
        <f>+'Đất ở tại nông thôn'!E25*0.6</f>
        <v>396</v>
      </c>
      <c r="F26" s="42">
        <f t="shared" si="3"/>
        <v>237.6</v>
      </c>
      <c r="G26" s="42">
        <f t="shared" si="4"/>
        <v>158.4</v>
      </c>
      <c r="H26" s="11">
        <f t="shared" si="5"/>
        <v>120</v>
      </c>
      <c r="I26" s="2"/>
    </row>
    <row r="27" spans="1:9" s="41" customFormat="1" x14ac:dyDescent="0.2">
      <c r="A27" s="47" t="s">
        <v>82</v>
      </c>
      <c r="B27" s="51" t="s">
        <v>78</v>
      </c>
      <c r="C27" s="98" t="s">
        <v>77</v>
      </c>
      <c r="D27" s="98"/>
      <c r="E27" s="19">
        <f>+'Đất ở tại nông thôn'!E26*0.6</f>
        <v>420</v>
      </c>
      <c r="F27" s="42">
        <f t="shared" si="3"/>
        <v>252</v>
      </c>
      <c r="G27" s="42">
        <f t="shared" si="4"/>
        <v>168</v>
      </c>
      <c r="H27" s="11">
        <f t="shared" si="5"/>
        <v>120</v>
      </c>
      <c r="I27" s="2"/>
    </row>
    <row r="28" spans="1:9" s="41" customFormat="1" x14ac:dyDescent="0.2">
      <c r="A28" s="47" t="s">
        <v>83</v>
      </c>
      <c r="B28" s="51" t="s">
        <v>79</v>
      </c>
      <c r="C28" s="73" t="s">
        <v>84</v>
      </c>
      <c r="D28" s="73" t="s">
        <v>85</v>
      </c>
      <c r="E28" s="19">
        <f>+'Đất ở tại nông thôn'!E27*0.6</f>
        <v>600</v>
      </c>
      <c r="F28" s="42">
        <f t="shared" si="3"/>
        <v>360</v>
      </c>
      <c r="G28" s="42">
        <f t="shared" si="4"/>
        <v>240</v>
      </c>
      <c r="H28" s="11">
        <f t="shared" si="5"/>
        <v>120</v>
      </c>
      <c r="I28" s="2"/>
    </row>
    <row r="29" spans="1:9" s="2" customFormat="1" x14ac:dyDescent="0.2">
      <c r="A29" s="31">
        <v>8</v>
      </c>
      <c r="B29" s="99" t="s">
        <v>22</v>
      </c>
      <c r="C29" s="99"/>
      <c r="D29" s="30"/>
      <c r="E29" s="11"/>
      <c r="F29" s="11"/>
      <c r="G29" s="11"/>
      <c r="H29" s="11"/>
    </row>
    <row r="30" spans="1:9" s="2" customFormat="1" x14ac:dyDescent="0.2">
      <c r="A30" s="48" t="s">
        <v>24</v>
      </c>
      <c r="B30" s="49" t="s">
        <v>86</v>
      </c>
      <c r="C30" s="44" t="s">
        <v>52</v>
      </c>
      <c r="D30" s="44"/>
      <c r="E30" s="19">
        <f>+'Đất ở tại nông thôn'!E29*0.6</f>
        <v>1530</v>
      </c>
      <c r="F30" s="42">
        <f t="shared" ref="F30:F34" si="6">+IF(E30*60%&gt;=120, E30*60%,120)</f>
        <v>918</v>
      </c>
      <c r="G30" s="42">
        <f t="shared" ref="G30:G34" si="7">+IF(E30*40%&gt;=120,E30*40%,120)</f>
        <v>612</v>
      </c>
      <c r="H30" s="11">
        <f t="shared" ref="H30:H34" si="8">+IF(E30*20%&gt;=120,E30*20%,120)</f>
        <v>306</v>
      </c>
    </row>
    <row r="31" spans="1:9" s="50" customFormat="1" x14ac:dyDescent="0.2">
      <c r="A31" s="48" t="s">
        <v>25</v>
      </c>
      <c r="B31" s="49" t="s">
        <v>87</v>
      </c>
      <c r="C31" s="44" t="s">
        <v>52</v>
      </c>
      <c r="D31" s="44"/>
      <c r="E31" s="19">
        <f>+'Đất ở tại nông thôn'!E30*0.6</f>
        <v>1530</v>
      </c>
      <c r="F31" s="42">
        <f t="shared" si="6"/>
        <v>918</v>
      </c>
      <c r="G31" s="42">
        <f t="shared" si="7"/>
        <v>612</v>
      </c>
      <c r="H31" s="11">
        <f t="shared" si="8"/>
        <v>306</v>
      </c>
      <c r="I31" s="2"/>
    </row>
    <row r="32" spans="1:9" s="2" customFormat="1" x14ac:dyDescent="0.2">
      <c r="A32" s="48" t="s">
        <v>88</v>
      </c>
      <c r="B32" s="49" t="s">
        <v>89</v>
      </c>
      <c r="C32" s="44" t="s">
        <v>23</v>
      </c>
      <c r="D32" s="44" t="s">
        <v>15</v>
      </c>
      <c r="E32" s="19">
        <f>+'Đất ở tại nông thôn'!E31*0.6</f>
        <v>1500</v>
      </c>
      <c r="F32" s="42">
        <f t="shared" si="6"/>
        <v>900</v>
      </c>
      <c r="G32" s="42">
        <f t="shared" si="7"/>
        <v>600</v>
      </c>
      <c r="H32" s="11">
        <f t="shared" si="8"/>
        <v>300</v>
      </c>
      <c r="I32" s="6"/>
    </row>
    <row r="33" spans="1:9" s="2" customFormat="1" x14ac:dyDescent="0.2">
      <c r="A33" s="48" t="s">
        <v>90</v>
      </c>
      <c r="B33" s="49" t="s">
        <v>91</v>
      </c>
      <c r="C33" s="44" t="s">
        <v>23</v>
      </c>
      <c r="D33" s="44" t="s">
        <v>92</v>
      </c>
      <c r="E33" s="19">
        <f>+'Đất ở tại nông thôn'!E32*0.6</f>
        <v>1500</v>
      </c>
      <c r="F33" s="42">
        <f t="shared" si="6"/>
        <v>900</v>
      </c>
      <c r="G33" s="42">
        <f t="shared" si="7"/>
        <v>600</v>
      </c>
      <c r="H33" s="11">
        <f t="shared" si="8"/>
        <v>300</v>
      </c>
      <c r="I33" s="6"/>
    </row>
    <row r="34" spans="1:9" s="2" customFormat="1" ht="37.5" x14ac:dyDescent="0.2">
      <c r="A34" s="48" t="s">
        <v>93</v>
      </c>
      <c r="B34" s="43" t="s">
        <v>94</v>
      </c>
      <c r="C34" s="100" t="s">
        <v>95</v>
      </c>
      <c r="D34" s="100"/>
      <c r="E34" s="19">
        <f>+'Đất ở tại nông thôn'!E33*0.6</f>
        <v>2260.02</v>
      </c>
      <c r="F34" s="42">
        <f t="shared" si="6"/>
        <v>1356.0119999999999</v>
      </c>
      <c r="G34" s="42">
        <f t="shared" si="7"/>
        <v>904.00800000000004</v>
      </c>
      <c r="H34" s="11">
        <f t="shared" si="8"/>
        <v>452.00400000000002</v>
      </c>
      <c r="I34" s="6"/>
    </row>
  </sheetData>
  <mergeCells count="20">
    <mergeCell ref="C27:D27"/>
    <mergeCell ref="B29:C29"/>
    <mergeCell ref="C34:D34"/>
    <mergeCell ref="B12:C12"/>
    <mergeCell ref="C21:D21"/>
    <mergeCell ref="B22:C22"/>
    <mergeCell ref="B24:C24"/>
    <mergeCell ref="C26:D26"/>
    <mergeCell ref="B9:C9"/>
    <mergeCell ref="A10:A11"/>
    <mergeCell ref="B10:B11"/>
    <mergeCell ref="A1:H1"/>
    <mergeCell ref="A7:A8"/>
    <mergeCell ref="B7:B8"/>
    <mergeCell ref="C7:D7"/>
    <mergeCell ref="E7:H7"/>
    <mergeCell ref="E5:H5"/>
    <mergeCell ref="A4:H4"/>
    <mergeCell ref="A3:H3"/>
    <mergeCell ref="A2:H2"/>
  </mergeCells>
  <pageMargins left="0.5" right="0.5" top="0.7" bottom="0.7" header="0.3" footer="0.3"/>
  <pageSetup paperSize="9" scale="65" orientation="landscape" r:id="rId1"/>
  <headerFooter differentFirst="1">
    <oddHeader>&amp;C&amp;14&amp;P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</sheetPr>
  <dimension ref="A1:L41"/>
  <sheetViews>
    <sheetView topLeftCell="A10" zoomScale="85" zoomScaleNormal="85" workbookViewId="0">
      <selection activeCell="L17" sqref="L17"/>
    </sheetView>
  </sheetViews>
  <sheetFormatPr defaultColWidth="9.33203125" defaultRowHeight="18.75" x14ac:dyDescent="0.2"/>
  <cols>
    <col min="1" max="1" width="10.1640625" style="3" bestFit="1" customWidth="1"/>
    <col min="2" max="2" width="55.33203125" style="7" customWidth="1"/>
    <col min="3" max="3" width="11.6640625" style="3" customWidth="1"/>
    <col min="4" max="4" width="44.33203125" style="7" customWidth="1"/>
    <col min="5" max="5" width="46" style="7" customWidth="1"/>
    <col min="6" max="6" width="14.6640625" style="9" customWidth="1"/>
    <col min="7" max="8" width="15.33203125" style="9" customWidth="1"/>
    <col min="9" max="9" width="17" style="9" customWidth="1"/>
    <col min="10" max="16384" width="9.33203125" style="3"/>
  </cols>
  <sheetData>
    <row r="1" spans="1:9" s="5" customFormat="1" ht="18.75" customHeight="1" x14ac:dyDescent="0.2">
      <c r="A1" s="78" t="s">
        <v>43</v>
      </c>
      <c r="B1" s="78"/>
      <c r="C1" s="78"/>
      <c r="D1" s="78"/>
      <c r="E1" s="78"/>
      <c r="F1" s="78"/>
      <c r="G1" s="78"/>
      <c r="H1" s="78"/>
      <c r="I1" s="78"/>
    </row>
    <row r="2" spans="1:9" s="5" customFormat="1" ht="19.5" customHeight="1" x14ac:dyDescent="0.2">
      <c r="A2" s="79" t="s">
        <v>33</v>
      </c>
      <c r="B2" s="79"/>
      <c r="C2" s="79"/>
      <c r="D2" s="79"/>
      <c r="E2" s="79"/>
      <c r="F2" s="79"/>
      <c r="G2" s="79"/>
      <c r="H2" s="79"/>
      <c r="I2" s="79"/>
    </row>
    <row r="3" spans="1:9" s="5" customFormat="1" ht="24" customHeight="1" x14ac:dyDescent="0.2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s="5" customFormat="1" ht="23.25" customHeight="1" x14ac:dyDescent="0.2">
      <c r="A4" s="81" t="str">
        <f>+'Đất ở tại nông thôn'!A4:H4</f>
        <v>(Ban hành kèm theo Quyết định số:            /2023/QĐ-UBND ngày        tháng        năm 2023 của Ủy ban nhân dân tỉnh)</v>
      </c>
      <c r="B4" s="81"/>
      <c r="C4" s="81"/>
      <c r="D4" s="81"/>
      <c r="E4" s="81"/>
      <c r="F4" s="81"/>
      <c r="G4" s="81"/>
      <c r="H4" s="81"/>
      <c r="I4" s="81"/>
    </row>
    <row r="5" spans="1:9" s="5" customFormat="1" ht="21.75" customHeight="1" x14ac:dyDescent="0.2">
      <c r="A5" s="52"/>
      <c r="B5" s="52"/>
      <c r="C5" s="52"/>
      <c r="D5" s="52"/>
      <c r="E5" s="52"/>
      <c r="F5" s="77" t="s">
        <v>10</v>
      </c>
      <c r="G5" s="77"/>
      <c r="H5" s="77"/>
      <c r="I5" s="77"/>
    </row>
    <row r="6" spans="1:9" s="5" customFormat="1" ht="27.75" customHeight="1" x14ac:dyDescent="0.2">
      <c r="A6" s="85" t="s">
        <v>11</v>
      </c>
      <c r="B6" s="85" t="s">
        <v>0</v>
      </c>
      <c r="C6" s="85" t="s">
        <v>7</v>
      </c>
      <c r="D6" s="85" t="s">
        <v>6</v>
      </c>
      <c r="E6" s="85"/>
      <c r="F6" s="80" t="s">
        <v>8</v>
      </c>
      <c r="G6" s="80"/>
      <c r="H6" s="80"/>
      <c r="I6" s="80"/>
    </row>
    <row r="7" spans="1:9" ht="36" customHeight="1" x14ac:dyDescent="0.2">
      <c r="A7" s="85"/>
      <c r="B7" s="85"/>
      <c r="C7" s="85"/>
      <c r="D7" s="53" t="s">
        <v>5</v>
      </c>
      <c r="E7" s="53" t="s">
        <v>4</v>
      </c>
      <c r="F7" s="54" t="s">
        <v>1</v>
      </c>
      <c r="G7" s="54" t="s">
        <v>2</v>
      </c>
      <c r="H7" s="54" t="s">
        <v>3</v>
      </c>
      <c r="I7" s="54" t="s">
        <v>44</v>
      </c>
    </row>
    <row r="8" spans="1:9" x14ac:dyDescent="0.2">
      <c r="A8" s="53">
        <v>1</v>
      </c>
      <c r="B8" s="55" t="s">
        <v>29</v>
      </c>
      <c r="C8" s="53"/>
      <c r="D8" s="53"/>
      <c r="E8" s="53"/>
      <c r="F8" s="54"/>
      <c r="G8" s="54"/>
      <c r="H8" s="54"/>
      <c r="I8" s="54"/>
    </row>
    <row r="9" spans="1:9" x14ac:dyDescent="0.2">
      <c r="A9" s="65">
        <v>1164</v>
      </c>
      <c r="B9" s="56" t="s">
        <v>17</v>
      </c>
      <c r="C9" s="57" t="s">
        <v>30</v>
      </c>
      <c r="D9" s="66" t="s">
        <v>96</v>
      </c>
      <c r="E9" s="66" t="s">
        <v>97</v>
      </c>
      <c r="F9" s="67">
        <v>2359</v>
      </c>
      <c r="G9" s="12">
        <f>+IF(F9*60%&gt;=300,F9*60%,300)</f>
        <v>1415.3999999999999</v>
      </c>
      <c r="H9" s="12">
        <f>+IF(F9*40%&gt;=300,F9*40%,250)</f>
        <v>943.6</v>
      </c>
      <c r="I9" s="12">
        <f>+IF(F9*20%&gt;=300,F9*20%,300)</f>
        <v>471.8</v>
      </c>
    </row>
    <row r="10" spans="1:9" x14ac:dyDescent="0.2">
      <c r="A10" s="68">
        <v>1165</v>
      </c>
      <c r="B10" s="56" t="s">
        <v>98</v>
      </c>
      <c r="C10" s="57" t="s">
        <v>30</v>
      </c>
      <c r="D10" s="66" t="s">
        <v>99</v>
      </c>
      <c r="E10" s="66" t="s">
        <v>100</v>
      </c>
      <c r="F10" s="67">
        <v>2200</v>
      </c>
      <c r="G10" s="12">
        <f t="shared" ref="G10:G19" si="0">+IF(F10*60%&gt;=300,F10*60%,300)</f>
        <v>1320</v>
      </c>
      <c r="H10" s="12">
        <f t="shared" ref="H10:H19" si="1">+IF(F10*40%&gt;=300,F10*40%,250)</f>
        <v>880</v>
      </c>
      <c r="I10" s="12">
        <f t="shared" ref="I10:I19" si="2">+IF(F10*20%&gt;=300,F10*20%,300)</f>
        <v>440</v>
      </c>
    </row>
    <row r="11" spans="1:9" x14ac:dyDescent="0.2">
      <c r="A11" s="65">
        <v>1166</v>
      </c>
      <c r="B11" s="56" t="s">
        <v>101</v>
      </c>
      <c r="C11" s="57" t="s">
        <v>30</v>
      </c>
      <c r="D11" s="66" t="s">
        <v>102</v>
      </c>
      <c r="E11" s="66" t="s">
        <v>103</v>
      </c>
      <c r="F11" s="67">
        <f>2100*1.5</f>
        <v>3150</v>
      </c>
      <c r="G11" s="12">
        <f t="shared" si="0"/>
        <v>1890</v>
      </c>
      <c r="H11" s="12">
        <f t="shared" si="1"/>
        <v>1260</v>
      </c>
      <c r="I11" s="12">
        <f t="shared" si="2"/>
        <v>630</v>
      </c>
    </row>
    <row r="12" spans="1:9" x14ac:dyDescent="0.2">
      <c r="A12" s="68">
        <v>1167</v>
      </c>
      <c r="B12" s="56" t="s">
        <v>104</v>
      </c>
      <c r="C12" s="57" t="s">
        <v>30</v>
      </c>
      <c r="D12" s="104" t="s">
        <v>105</v>
      </c>
      <c r="E12" s="105"/>
      <c r="F12" s="67">
        <f>2500*2.4</f>
        <v>6000</v>
      </c>
      <c r="G12" s="12">
        <f t="shared" si="0"/>
        <v>3600</v>
      </c>
      <c r="H12" s="12">
        <f t="shared" si="1"/>
        <v>2400</v>
      </c>
      <c r="I12" s="12">
        <f t="shared" si="2"/>
        <v>1200</v>
      </c>
    </row>
    <row r="13" spans="1:9" x14ac:dyDescent="0.2">
      <c r="A13" s="65">
        <v>1168</v>
      </c>
      <c r="B13" s="56" t="s">
        <v>106</v>
      </c>
      <c r="C13" s="57" t="s">
        <v>30</v>
      </c>
      <c r="D13" s="104" t="s">
        <v>105</v>
      </c>
      <c r="E13" s="105"/>
      <c r="F13" s="67">
        <f>3200*1.5</f>
        <v>4800</v>
      </c>
      <c r="G13" s="12">
        <f t="shared" si="0"/>
        <v>2880</v>
      </c>
      <c r="H13" s="12">
        <f t="shared" si="1"/>
        <v>1920</v>
      </c>
      <c r="I13" s="12">
        <f t="shared" si="2"/>
        <v>960</v>
      </c>
    </row>
    <row r="14" spans="1:9" x14ac:dyDescent="0.2">
      <c r="A14" s="68">
        <v>1169</v>
      </c>
      <c r="B14" s="56" t="s">
        <v>107</v>
      </c>
      <c r="C14" s="57" t="s">
        <v>30</v>
      </c>
      <c r="D14" s="66" t="s">
        <v>14</v>
      </c>
      <c r="E14" s="66" t="s">
        <v>108</v>
      </c>
      <c r="F14" s="67">
        <v>4000</v>
      </c>
      <c r="G14" s="12">
        <f t="shared" si="0"/>
        <v>2400</v>
      </c>
      <c r="H14" s="12">
        <f t="shared" si="1"/>
        <v>1600</v>
      </c>
      <c r="I14" s="12">
        <f t="shared" si="2"/>
        <v>800</v>
      </c>
    </row>
    <row r="15" spans="1:9" x14ac:dyDescent="0.2">
      <c r="A15" s="65">
        <v>1170</v>
      </c>
      <c r="B15" s="69" t="s">
        <v>109</v>
      </c>
      <c r="C15" s="57" t="s">
        <v>30</v>
      </c>
      <c r="D15" s="104" t="s">
        <v>110</v>
      </c>
      <c r="E15" s="105"/>
      <c r="F15" s="67">
        <f>3600*1.5</f>
        <v>5400</v>
      </c>
      <c r="G15" s="12">
        <f t="shared" si="0"/>
        <v>3240</v>
      </c>
      <c r="H15" s="12">
        <f t="shared" si="1"/>
        <v>2160</v>
      </c>
      <c r="I15" s="12">
        <f t="shared" si="2"/>
        <v>1080</v>
      </c>
    </row>
    <row r="16" spans="1:9" ht="37.5" x14ac:dyDescent="0.2">
      <c r="A16" s="68">
        <v>1171</v>
      </c>
      <c r="B16" s="56" t="s">
        <v>111</v>
      </c>
      <c r="C16" s="57" t="s">
        <v>30</v>
      </c>
      <c r="D16" s="104" t="s">
        <v>105</v>
      </c>
      <c r="E16" s="105"/>
      <c r="F16" s="67">
        <f>12000*0.6*1.45</f>
        <v>10440</v>
      </c>
      <c r="G16" s="12">
        <f t="shared" si="0"/>
        <v>6264</v>
      </c>
      <c r="H16" s="12">
        <f t="shared" si="1"/>
        <v>4176</v>
      </c>
      <c r="I16" s="12">
        <f t="shared" si="2"/>
        <v>2088</v>
      </c>
    </row>
    <row r="17" spans="1:12" ht="56.25" x14ac:dyDescent="0.2">
      <c r="A17" s="65">
        <v>1172</v>
      </c>
      <c r="B17" s="69" t="s">
        <v>112</v>
      </c>
      <c r="C17" s="57" t="s">
        <v>30</v>
      </c>
      <c r="D17" s="70" t="s">
        <v>113</v>
      </c>
      <c r="E17" s="70" t="s">
        <v>56</v>
      </c>
      <c r="F17" s="67">
        <v>2500</v>
      </c>
      <c r="G17" s="12">
        <f t="shared" si="0"/>
        <v>1500</v>
      </c>
      <c r="H17" s="12">
        <f t="shared" si="1"/>
        <v>1000</v>
      </c>
      <c r="I17" s="12">
        <f t="shared" si="2"/>
        <v>500</v>
      </c>
    </row>
    <row r="18" spans="1:12" ht="56.25" x14ac:dyDescent="0.2">
      <c r="A18" s="68">
        <v>1173</v>
      </c>
      <c r="B18" s="69" t="s">
        <v>114</v>
      </c>
      <c r="C18" s="57" t="s">
        <v>30</v>
      </c>
      <c r="D18" s="70" t="s">
        <v>113</v>
      </c>
      <c r="E18" s="70" t="s">
        <v>56</v>
      </c>
      <c r="F18" s="67">
        <v>2500</v>
      </c>
      <c r="G18" s="12">
        <f t="shared" si="0"/>
        <v>1500</v>
      </c>
      <c r="H18" s="12">
        <f t="shared" si="1"/>
        <v>1000</v>
      </c>
      <c r="I18" s="12">
        <f t="shared" si="2"/>
        <v>500</v>
      </c>
    </row>
    <row r="19" spans="1:12" ht="56.25" x14ac:dyDescent="0.2">
      <c r="A19" s="65">
        <v>1174</v>
      </c>
      <c r="B19" s="69" t="s">
        <v>115</v>
      </c>
      <c r="C19" s="57" t="s">
        <v>30</v>
      </c>
      <c r="D19" s="70" t="s">
        <v>113</v>
      </c>
      <c r="E19" s="70" t="s">
        <v>56</v>
      </c>
      <c r="F19" s="67">
        <v>2500</v>
      </c>
      <c r="G19" s="12">
        <f t="shared" si="0"/>
        <v>1500</v>
      </c>
      <c r="H19" s="12">
        <f t="shared" si="1"/>
        <v>1000</v>
      </c>
      <c r="I19" s="12">
        <f t="shared" si="2"/>
        <v>500</v>
      </c>
    </row>
    <row r="20" spans="1:12" x14ac:dyDescent="0.2">
      <c r="A20" s="71">
        <v>3</v>
      </c>
      <c r="B20" s="72" t="s">
        <v>121</v>
      </c>
      <c r="C20" s="57"/>
      <c r="D20" s="70"/>
      <c r="E20" s="70"/>
      <c r="F20" s="67"/>
      <c r="G20" s="12"/>
      <c r="H20" s="12"/>
      <c r="I20" s="12"/>
    </row>
    <row r="21" spans="1:12" ht="56.25" x14ac:dyDescent="0.2">
      <c r="A21" s="40" t="s">
        <v>116</v>
      </c>
      <c r="B21" s="69" t="s">
        <v>117</v>
      </c>
      <c r="C21" s="57" t="s">
        <v>13</v>
      </c>
      <c r="D21" s="86" t="s">
        <v>68</v>
      </c>
      <c r="E21" s="86"/>
      <c r="F21" s="67">
        <f>2500*0.6*2.5</f>
        <v>3750</v>
      </c>
      <c r="G21" s="67">
        <f t="shared" ref="G21:G22" si="3">+IF(F21*60%&gt;=250,F21*60%,250)</f>
        <v>2250</v>
      </c>
      <c r="H21" s="67">
        <f t="shared" ref="H21:H22" si="4">+IF(F21*40%&gt;=250,F21*40%,250)</f>
        <v>1500</v>
      </c>
      <c r="I21" s="67">
        <f t="shared" ref="I21:I22" si="5">+IF(F21*20%&gt;=250,F21*20%,250)</f>
        <v>750</v>
      </c>
      <c r="J21" s="4"/>
      <c r="K21" s="4"/>
      <c r="L21" s="4"/>
    </row>
    <row r="22" spans="1:12" x14ac:dyDescent="0.2">
      <c r="A22" s="40" t="s">
        <v>118</v>
      </c>
      <c r="B22" s="56" t="s">
        <v>119</v>
      </c>
      <c r="C22" s="57" t="s">
        <v>13</v>
      </c>
      <c r="D22" s="86" t="s">
        <v>120</v>
      </c>
      <c r="E22" s="86"/>
      <c r="F22" s="67">
        <v>2110</v>
      </c>
      <c r="G22" s="67">
        <f t="shared" si="3"/>
        <v>1266</v>
      </c>
      <c r="H22" s="67">
        <f t="shared" si="4"/>
        <v>844</v>
      </c>
      <c r="I22" s="67">
        <f t="shared" si="5"/>
        <v>422</v>
      </c>
      <c r="J22" s="4"/>
      <c r="K22" s="4"/>
      <c r="L22" s="4"/>
    </row>
    <row r="23" spans="1:12" ht="20.25" customHeight="1" x14ac:dyDescent="0.2">
      <c r="A23" s="53">
        <v>5</v>
      </c>
      <c r="B23" s="18" t="s">
        <v>69</v>
      </c>
      <c r="C23" s="18"/>
      <c r="D23" s="18"/>
      <c r="E23" s="53"/>
      <c r="F23" s="54"/>
      <c r="G23" s="12"/>
      <c r="H23" s="12"/>
      <c r="I23" s="12"/>
    </row>
    <row r="24" spans="1:12" ht="56.25" x14ac:dyDescent="0.2">
      <c r="A24" s="36" t="s">
        <v>123</v>
      </c>
      <c r="B24" s="69" t="s">
        <v>122</v>
      </c>
      <c r="C24" s="57" t="s">
        <v>16</v>
      </c>
      <c r="D24" s="86" t="s">
        <v>68</v>
      </c>
      <c r="E24" s="86"/>
      <c r="F24" s="60">
        <f>3700*1.5</f>
        <v>5550</v>
      </c>
      <c r="G24" s="61">
        <f t="shared" ref="G24" si="6">+IF(F24*60%&gt;=250,F24*60%,250)</f>
        <v>3330</v>
      </c>
      <c r="H24" s="61">
        <f t="shared" ref="H24" si="7">+IF(F24*40%&gt;=250,F24*40%,250)</f>
        <v>2220</v>
      </c>
      <c r="I24" s="61">
        <f t="shared" ref="I24" si="8">+IF(F24*20%&gt;=250,F24*20%,250)</f>
        <v>1110</v>
      </c>
      <c r="J24" s="4"/>
      <c r="K24" s="4"/>
      <c r="L24" s="4"/>
    </row>
    <row r="25" spans="1:12" x14ac:dyDescent="0.2">
      <c r="A25" s="17">
        <v>6</v>
      </c>
      <c r="B25" s="18" t="s">
        <v>27</v>
      </c>
      <c r="C25" s="16"/>
      <c r="D25" s="16"/>
      <c r="E25" s="23"/>
      <c r="F25" s="21"/>
      <c r="G25" s="22"/>
      <c r="H25" s="20"/>
      <c r="I25" s="20"/>
    </row>
    <row r="26" spans="1:12" ht="37.5" x14ac:dyDescent="0.2">
      <c r="A26" s="36" t="s">
        <v>124</v>
      </c>
      <c r="B26" s="69" t="s">
        <v>125</v>
      </c>
      <c r="C26" s="69"/>
      <c r="D26" s="70" t="s">
        <v>28</v>
      </c>
      <c r="E26" s="70" t="s">
        <v>56</v>
      </c>
      <c r="F26" s="62">
        <f>5880*0.6</f>
        <v>3528</v>
      </c>
      <c r="G26" s="63">
        <f t="shared" ref="G26:G33" si="9">+IF(F26*60%&gt;=250,F26*60%,250)</f>
        <v>2116.7999999999997</v>
      </c>
      <c r="H26" s="63">
        <f t="shared" ref="H26:H33" si="10">+IF(F26*40%&gt;=250,F26*40%,250)</f>
        <v>1411.2</v>
      </c>
      <c r="I26" s="63">
        <f t="shared" ref="I26:I33" si="11">+IF(F26*20%&gt;=250,F26*20%,250)</f>
        <v>705.6</v>
      </c>
      <c r="J26" s="4"/>
      <c r="K26" s="4"/>
      <c r="L26" s="4"/>
    </row>
    <row r="27" spans="1:12" ht="56.25" x14ac:dyDescent="0.2">
      <c r="A27" s="36" t="s">
        <v>126</v>
      </c>
      <c r="B27" s="69" t="s">
        <v>127</v>
      </c>
      <c r="C27" s="69"/>
      <c r="D27" s="87" t="s">
        <v>77</v>
      </c>
      <c r="E27" s="87"/>
      <c r="F27" s="62">
        <f>320*2.8</f>
        <v>896</v>
      </c>
      <c r="G27" s="63">
        <f t="shared" si="9"/>
        <v>537.6</v>
      </c>
      <c r="H27" s="63">
        <f t="shared" si="10"/>
        <v>358.40000000000003</v>
      </c>
      <c r="I27" s="63">
        <f t="shared" si="11"/>
        <v>250</v>
      </c>
      <c r="J27" s="4"/>
      <c r="K27" s="4"/>
      <c r="L27" s="4"/>
    </row>
    <row r="28" spans="1:12" ht="56.25" x14ac:dyDescent="0.2">
      <c r="A28" s="36" t="s">
        <v>128</v>
      </c>
      <c r="B28" s="69" t="s">
        <v>129</v>
      </c>
      <c r="C28" s="69"/>
      <c r="D28" s="70" t="s">
        <v>52</v>
      </c>
      <c r="E28" s="70"/>
      <c r="F28" s="62">
        <f>500*4.63</f>
        <v>2315</v>
      </c>
      <c r="G28" s="63">
        <f t="shared" si="9"/>
        <v>1389</v>
      </c>
      <c r="H28" s="63">
        <f t="shared" si="10"/>
        <v>926</v>
      </c>
      <c r="I28" s="63">
        <f t="shared" si="11"/>
        <v>463</v>
      </c>
      <c r="J28" s="4"/>
      <c r="K28" s="4"/>
      <c r="L28" s="4"/>
    </row>
    <row r="29" spans="1:12" ht="56.25" x14ac:dyDescent="0.2">
      <c r="A29" s="36" t="s">
        <v>130</v>
      </c>
      <c r="B29" s="69" t="s">
        <v>131</v>
      </c>
      <c r="C29" s="69"/>
      <c r="D29" s="70" t="s">
        <v>52</v>
      </c>
      <c r="E29" s="70"/>
      <c r="F29" s="62">
        <f>500*4.63</f>
        <v>2315</v>
      </c>
      <c r="G29" s="63">
        <f t="shared" si="9"/>
        <v>1389</v>
      </c>
      <c r="H29" s="63">
        <f t="shared" si="10"/>
        <v>926</v>
      </c>
      <c r="I29" s="63">
        <f t="shared" si="11"/>
        <v>463</v>
      </c>
      <c r="J29" s="4"/>
      <c r="K29" s="4"/>
      <c r="L29" s="4"/>
    </row>
    <row r="30" spans="1:12" ht="37.5" x14ac:dyDescent="0.2">
      <c r="A30" s="36" t="s">
        <v>132</v>
      </c>
      <c r="B30" s="69" t="s">
        <v>133</v>
      </c>
      <c r="C30" s="69"/>
      <c r="D30" s="70" t="s">
        <v>52</v>
      </c>
      <c r="E30" s="70"/>
      <c r="F30" s="62">
        <f>500*4.63</f>
        <v>2315</v>
      </c>
      <c r="G30" s="63">
        <f t="shared" si="9"/>
        <v>1389</v>
      </c>
      <c r="H30" s="63">
        <f t="shared" si="10"/>
        <v>926</v>
      </c>
      <c r="I30" s="63">
        <f t="shared" si="11"/>
        <v>463</v>
      </c>
      <c r="J30" s="4"/>
      <c r="K30" s="4"/>
      <c r="L30" s="4"/>
    </row>
    <row r="31" spans="1:12" ht="37.5" x14ac:dyDescent="0.2">
      <c r="A31" s="36" t="s">
        <v>134</v>
      </c>
      <c r="B31" s="69" t="s">
        <v>135</v>
      </c>
      <c r="C31" s="69"/>
      <c r="D31" s="70" t="s">
        <v>52</v>
      </c>
      <c r="E31" s="70"/>
      <c r="F31" s="62">
        <f>500*4.63</f>
        <v>2315</v>
      </c>
      <c r="G31" s="63">
        <f t="shared" si="9"/>
        <v>1389</v>
      </c>
      <c r="H31" s="63">
        <f t="shared" si="10"/>
        <v>926</v>
      </c>
      <c r="I31" s="63">
        <f t="shared" si="11"/>
        <v>463</v>
      </c>
      <c r="J31" s="4"/>
      <c r="K31" s="4"/>
      <c r="L31" s="4"/>
    </row>
    <row r="32" spans="1:12" ht="37.5" x14ac:dyDescent="0.2">
      <c r="A32" s="36" t="s">
        <v>136</v>
      </c>
      <c r="B32" s="69" t="s">
        <v>137</v>
      </c>
      <c r="C32" s="69"/>
      <c r="D32" s="70" t="s">
        <v>52</v>
      </c>
      <c r="E32" s="70"/>
      <c r="F32" s="62">
        <f>500*4.63</f>
        <v>2315</v>
      </c>
      <c r="G32" s="63">
        <f t="shared" si="9"/>
        <v>1389</v>
      </c>
      <c r="H32" s="63">
        <f t="shared" si="10"/>
        <v>926</v>
      </c>
      <c r="I32" s="63">
        <f t="shared" si="11"/>
        <v>463</v>
      </c>
      <c r="J32" s="4"/>
      <c r="K32" s="4"/>
      <c r="L32" s="4"/>
    </row>
    <row r="33" spans="1:12" ht="37.5" x14ac:dyDescent="0.2">
      <c r="A33" s="36" t="s">
        <v>138</v>
      </c>
      <c r="B33" s="56" t="s">
        <v>139</v>
      </c>
      <c r="C33" s="56"/>
      <c r="D33" s="111" t="s">
        <v>140</v>
      </c>
      <c r="E33" s="111"/>
      <c r="F33" s="62">
        <f>2700*1.5</f>
        <v>4050</v>
      </c>
      <c r="G33" s="63">
        <f t="shared" si="9"/>
        <v>2430</v>
      </c>
      <c r="H33" s="63">
        <f t="shared" si="10"/>
        <v>1620</v>
      </c>
      <c r="I33" s="63">
        <f t="shared" si="11"/>
        <v>810</v>
      </c>
      <c r="J33" s="4"/>
      <c r="K33" s="4"/>
      <c r="L33" s="4"/>
    </row>
    <row r="34" spans="1:12" x14ac:dyDescent="0.2">
      <c r="A34" s="17">
        <v>7</v>
      </c>
      <c r="B34" s="18" t="s">
        <v>22</v>
      </c>
      <c r="C34" s="16"/>
      <c r="D34" s="16"/>
      <c r="E34" s="23"/>
      <c r="F34" s="21"/>
      <c r="G34" s="22"/>
      <c r="H34" s="20"/>
      <c r="I34" s="20"/>
    </row>
    <row r="35" spans="1:12" ht="37.5" x14ac:dyDescent="0.2">
      <c r="A35" s="36" t="s">
        <v>141</v>
      </c>
      <c r="B35" s="56" t="s">
        <v>142</v>
      </c>
      <c r="C35" s="57" t="s">
        <v>16</v>
      </c>
      <c r="D35" s="112" t="s">
        <v>68</v>
      </c>
      <c r="E35" s="112"/>
      <c r="F35" s="62">
        <v>5342</v>
      </c>
      <c r="G35" s="63">
        <f>+IF(F35*60%&gt;=250,F35*60%,250)</f>
        <v>3205.2</v>
      </c>
      <c r="H35" s="63">
        <f>+IF(F35*40%&gt;=250,F35*40%,250)</f>
        <v>2136.8000000000002</v>
      </c>
      <c r="I35" s="63">
        <f>+IF(F35*20%&gt;=250,F35*20%,250)</f>
        <v>1068.4000000000001</v>
      </c>
      <c r="J35" s="4"/>
      <c r="K35" s="4"/>
      <c r="L35" s="4"/>
    </row>
    <row r="36" spans="1:12" ht="37.5" x14ac:dyDescent="0.2">
      <c r="A36" s="36" t="s">
        <v>26</v>
      </c>
      <c r="B36" s="56" t="s">
        <v>143</v>
      </c>
      <c r="C36" s="57" t="s">
        <v>16</v>
      </c>
      <c r="D36" s="112" t="s">
        <v>68</v>
      </c>
      <c r="E36" s="112"/>
      <c r="F36" s="62">
        <v>5342</v>
      </c>
      <c r="G36" s="63">
        <f>+IF(F36*60%&gt;=250,F36*60%,250)</f>
        <v>3205.2</v>
      </c>
      <c r="H36" s="63">
        <f>+IF(F36*40%&gt;=250,F36*40%,250)</f>
        <v>2136.8000000000002</v>
      </c>
      <c r="I36" s="63">
        <f>+IF(F36*20%&gt;=250,F36*20%,250)</f>
        <v>1068.4000000000001</v>
      </c>
      <c r="J36" s="4"/>
      <c r="K36" s="4"/>
      <c r="L36" s="4"/>
    </row>
    <row r="37" spans="1:12" x14ac:dyDescent="0.2">
      <c r="A37" s="17">
        <v>8</v>
      </c>
      <c r="B37" s="32" t="s">
        <v>18</v>
      </c>
      <c r="C37" s="36"/>
      <c r="D37" s="24"/>
      <c r="E37" s="24"/>
      <c r="F37" s="20"/>
      <c r="G37" s="22"/>
      <c r="H37" s="20"/>
      <c r="I37" s="20"/>
    </row>
    <row r="38" spans="1:12" x14ac:dyDescent="0.2">
      <c r="A38" s="106" t="s">
        <v>144</v>
      </c>
      <c r="B38" s="109" t="s">
        <v>145</v>
      </c>
      <c r="C38" s="57" t="s">
        <v>16</v>
      </c>
      <c r="D38" s="110" t="s">
        <v>146</v>
      </c>
      <c r="E38" s="110"/>
      <c r="F38" s="62">
        <v>3638</v>
      </c>
      <c r="G38" s="61">
        <f t="shared" ref="G38:G40" si="12">+IF(F38*60%&gt;=250,F38*60%,250)</f>
        <v>2182.7999999999997</v>
      </c>
      <c r="H38" s="61">
        <f t="shared" ref="H38:H40" si="13">+IF(F38*40%&gt;=250,F38*40%,250)</f>
        <v>1455.2</v>
      </c>
      <c r="I38" s="61">
        <f t="shared" ref="I38:I40" si="14">+IF(F38*20%&gt;=250,F38*20%,250)</f>
        <v>727.6</v>
      </c>
      <c r="J38" s="4"/>
      <c r="K38" s="4"/>
      <c r="L38" s="4"/>
    </row>
    <row r="39" spans="1:12" x14ac:dyDescent="0.2">
      <c r="A39" s="107"/>
      <c r="B39" s="109"/>
      <c r="C39" s="57" t="s">
        <v>16</v>
      </c>
      <c r="D39" s="110" t="s">
        <v>147</v>
      </c>
      <c r="E39" s="110"/>
      <c r="F39" s="62">
        <v>3040</v>
      </c>
      <c r="G39" s="61">
        <f t="shared" si="12"/>
        <v>1824</v>
      </c>
      <c r="H39" s="61">
        <f t="shared" si="13"/>
        <v>1216</v>
      </c>
      <c r="I39" s="61">
        <f t="shared" si="14"/>
        <v>608</v>
      </c>
      <c r="J39" s="4"/>
      <c r="K39" s="4"/>
      <c r="L39" s="4"/>
    </row>
    <row r="40" spans="1:12" x14ac:dyDescent="0.2">
      <c r="A40" s="108"/>
      <c r="B40" s="109"/>
      <c r="C40" s="57" t="s">
        <v>16</v>
      </c>
      <c r="D40" s="110" t="s">
        <v>148</v>
      </c>
      <c r="E40" s="110"/>
      <c r="F40" s="62">
        <v>3040</v>
      </c>
      <c r="G40" s="61">
        <f t="shared" si="12"/>
        <v>1824</v>
      </c>
      <c r="H40" s="61">
        <f t="shared" si="13"/>
        <v>1216</v>
      </c>
      <c r="I40" s="61">
        <f t="shared" si="14"/>
        <v>608</v>
      </c>
      <c r="J40" s="4"/>
      <c r="K40" s="4"/>
      <c r="L40" s="4"/>
    </row>
    <row r="41" spans="1:12" x14ac:dyDescent="0.2">
      <c r="B41" s="3"/>
      <c r="D41" s="3"/>
      <c r="E41" s="3"/>
      <c r="F41" s="3"/>
      <c r="G41" s="3"/>
      <c r="H41" s="3"/>
      <c r="I41" s="3"/>
    </row>
  </sheetData>
  <mergeCells count="26">
    <mergeCell ref="A38:A40"/>
    <mergeCell ref="B38:B40"/>
    <mergeCell ref="D38:E38"/>
    <mergeCell ref="D16:E16"/>
    <mergeCell ref="D21:E21"/>
    <mergeCell ref="D22:E22"/>
    <mergeCell ref="D24:E24"/>
    <mergeCell ref="D27:E27"/>
    <mergeCell ref="D39:E39"/>
    <mergeCell ref="D40:E40"/>
    <mergeCell ref="D33:E33"/>
    <mergeCell ref="D35:E35"/>
    <mergeCell ref="D36:E36"/>
    <mergeCell ref="D12:E12"/>
    <mergeCell ref="D13:E13"/>
    <mergeCell ref="D15:E15"/>
    <mergeCell ref="A1:I1"/>
    <mergeCell ref="A6:A7"/>
    <mergeCell ref="B6:B7"/>
    <mergeCell ref="C6:C7"/>
    <mergeCell ref="D6:E6"/>
    <mergeCell ref="F6:I6"/>
    <mergeCell ref="F5:I5"/>
    <mergeCell ref="A4:I4"/>
    <mergeCell ref="A3:I3"/>
    <mergeCell ref="A2:I2"/>
  </mergeCells>
  <pageMargins left="0.5" right="0.3" top="0.7" bottom="0.7" header="0.3" footer="0.3"/>
  <pageSetup paperSize="9" scale="65" orientation="landscape" r:id="rId1"/>
  <headerFooter differentFirst="1">
    <oddHeader>&amp;C&amp;14&amp;P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142"/>
  <sheetViews>
    <sheetView topLeftCell="A29" zoomScale="85" zoomScaleNormal="85" workbookViewId="0">
      <selection activeCell="K35" sqref="K35"/>
    </sheetView>
  </sheetViews>
  <sheetFormatPr defaultColWidth="9.33203125" defaultRowHeight="18.75" x14ac:dyDescent="0.2"/>
  <cols>
    <col min="1" max="1" width="10.1640625" style="59" bestFit="1" customWidth="1"/>
    <col min="2" max="2" width="43.6640625" style="7" customWidth="1"/>
    <col min="3" max="3" width="13.83203125" style="3" customWidth="1"/>
    <col min="4" max="4" width="39" style="7" customWidth="1"/>
    <col min="5" max="5" width="42.1640625" style="7" customWidth="1"/>
    <col min="6" max="6" width="17" style="20" customWidth="1"/>
    <col min="7" max="7" width="16.6640625" style="20" customWidth="1"/>
    <col min="8" max="8" width="16.83203125" style="20" customWidth="1"/>
    <col min="9" max="9" width="15.6640625" style="20" customWidth="1"/>
    <col min="10" max="16384" width="9.33203125" style="3"/>
  </cols>
  <sheetData>
    <row r="1" spans="1:9" s="5" customFormat="1" x14ac:dyDescent="0.2">
      <c r="A1" s="78" t="s">
        <v>43</v>
      </c>
      <c r="B1" s="78"/>
      <c r="C1" s="78"/>
      <c r="D1" s="78"/>
      <c r="E1" s="78"/>
      <c r="F1" s="78"/>
      <c r="G1" s="78"/>
      <c r="H1" s="78"/>
      <c r="I1" s="78"/>
    </row>
    <row r="2" spans="1:9" s="5" customFormat="1" ht="18.75" customHeight="1" x14ac:dyDescent="0.2">
      <c r="A2" s="79" t="s">
        <v>32</v>
      </c>
      <c r="B2" s="79"/>
      <c r="C2" s="79"/>
      <c r="D2" s="79"/>
      <c r="E2" s="79"/>
      <c r="F2" s="79"/>
      <c r="G2" s="79"/>
      <c r="H2" s="79"/>
      <c r="I2" s="79"/>
    </row>
    <row r="3" spans="1:9" s="5" customFormat="1" ht="36.75" customHeight="1" x14ac:dyDescent="0.2">
      <c r="A3" s="79" t="s">
        <v>42</v>
      </c>
      <c r="B3" s="79"/>
      <c r="C3" s="79"/>
      <c r="D3" s="79"/>
      <c r="E3" s="79"/>
      <c r="F3" s="79"/>
      <c r="G3" s="79"/>
      <c r="H3" s="79"/>
      <c r="I3" s="79"/>
    </row>
    <row r="4" spans="1:9" s="5" customFormat="1" ht="21" customHeight="1" x14ac:dyDescent="0.2">
      <c r="A4" s="81" t="str">
        <f>+'Đất ở tại nông thôn'!A4:H4</f>
        <v>(Ban hành kèm theo Quyết định số:            /2023/QĐ-UBND ngày        tháng        năm 2023 của Ủy ban nhân dân tỉnh)</v>
      </c>
      <c r="B4" s="81"/>
      <c r="C4" s="81"/>
      <c r="D4" s="81"/>
      <c r="E4" s="81"/>
      <c r="F4" s="81"/>
      <c r="G4" s="81"/>
      <c r="H4" s="81"/>
      <c r="I4" s="81"/>
    </row>
    <row r="5" spans="1:9" s="5" customFormat="1" ht="30.75" customHeight="1" x14ac:dyDescent="0.2">
      <c r="A5" s="52"/>
      <c r="B5" s="52"/>
      <c r="C5" s="52"/>
      <c r="D5" s="52"/>
      <c r="E5" s="52"/>
      <c r="F5" s="77" t="s">
        <v>10</v>
      </c>
      <c r="G5" s="77"/>
      <c r="H5" s="77"/>
      <c r="I5" s="77"/>
    </row>
    <row r="6" spans="1:9" s="5" customFormat="1" ht="27.75" customHeight="1" x14ac:dyDescent="0.2">
      <c r="A6" s="85" t="s">
        <v>11</v>
      </c>
      <c r="B6" s="85" t="s">
        <v>0</v>
      </c>
      <c r="C6" s="85" t="s">
        <v>7</v>
      </c>
      <c r="D6" s="85" t="s">
        <v>6</v>
      </c>
      <c r="E6" s="85"/>
      <c r="F6" s="80" t="s">
        <v>8</v>
      </c>
      <c r="G6" s="80"/>
      <c r="H6" s="80"/>
      <c r="I6" s="80"/>
    </row>
    <row r="7" spans="1:9" ht="36" customHeight="1" x14ac:dyDescent="0.2">
      <c r="A7" s="85"/>
      <c r="B7" s="85"/>
      <c r="C7" s="85"/>
      <c r="D7" s="53" t="s">
        <v>5</v>
      </c>
      <c r="E7" s="53" t="s">
        <v>4</v>
      </c>
      <c r="F7" s="54" t="s">
        <v>1</v>
      </c>
      <c r="G7" s="54" t="s">
        <v>2</v>
      </c>
      <c r="H7" s="54" t="s">
        <v>3</v>
      </c>
      <c r="I7" s="54" t="s">
        <v>44</v>
      </c>
    </row>
    <row r="8" spans="1:9" x14ac:dyDescent="0.2">
      <c r="A8" s="53">
        <v>1</v>
      </c>
      <c r="B8" s="55" t="s">
        <v>29</v>
      </c>
      <c r="C8" s="53"/>
      <c r="D8" s="53"/>
      <c r="E8" s="53"/>
      <c r="F8" s="54"/>
      <c r="G8" s="54"/>
      <c r="H8" s="54"/>
      <c r="I8" s="54"/>
    </row>
    <row r="9" spans="1:9" x14ac:dyDescent="0.2">
      <c r="A9" s="65">
        <v>1164</v>
      </c>
      <c r="B9" s="56" t="s">
        <v>17</v>
      </c>
      <c r="C9" s="57" t="s">
        <v>30</v>
      </c>
      <c r="D9" s="66" t="s">
        <v>96</v>
      </c>
      <c r="E9" s="66" t="s">
        <v>97</v>
      </c>
      <c r="F9" s="67">
        <f>+'Đất ở tại đô thị'!F9*0.8</f>
        <v>1887.2</v>
      </c>
      <c r="G9" s="67">
        <f>+'Đất ở tại đô thị'!G9*0.8</f>
        <v>1132.32</v>
      </c>
      <c r="H9" s="67">
        <f>+'Đất ở tại đô thị'!H9*0.8</f>
        <v>754.88000000000011</v>
      </c>
      <c r="I9" s="67">
        <f>+'Đất ở tại đô thị'!I9*0.8</f>
        <v>377.44000000000005</v>
      </c>
    </row>
    <row r="10" spans="1:9" x14ac:dyDescent="0.2">
      <c r="A10" s="68">
        <v>1165</v>
      </c>
      <c r="B10" s="56" t="s">
        <v>98</v>
      </c>
      <c r="C10" s="57" t="s">
        <v>30</v>
      </c>
      <c r="D10" s="66" t="s">
        <v>99</v>
      </c>
      <c r="E10" s="66" t="s">
        <v>100</v>
      </c>
      <c r="F10" s="67">
        <f>+'Đất ở tại đô thị'!F10*0.8</f>
        <v>1760</v>
      </c>
      <c r="G10" s="67">
        <f>+'Đất ở tại đô thị'!G10*0.8</f>
        <v>1056</v>
      </c>
      <c r="H10" s="67">
        <f>+'Đất ở tại đô thị'!H10*0.8</f>
        <v>704</v>
      </c>
      <c r="I10" s="67">
        <f>+'Đất ở tại đô thị'!I10*0.8</f>
        <v>352</v>
      </c>
    </row>
    <row r="11" spans="1:9" x14ac:dyDescent="0.2">
      <c r="A11" s="65">
        <v>1166</v>
      </c>
      <c r="B11" s="56" t="s">
        <v>101</v>
      </c>
      <c r="C11" s="57" t="s">
        <v>30</v>
      </c>
      <c r="D11" s="66" t="s">
        <v>102</v>
      </c>
      <c r="E11" s="66" t="s">
        <v>103</v>
      </c>
      <c r="F11" s="67">
        <f>+'Đất ở tại đô thị'!F11*0.8</f>
        <v>2520</v>
      </c>
      <c r="G11" s="67">
        <f>+'Đất ở tại đô thị'!G11*0.8</f>
        <v>1512</v>
      </c>
      <c r="H11" s="67">
        <f>+'Đất ở tại đô thị'!H11*0.8</f>
        <v>1008</v>
      </c>
      <c r="I11" s="67">
        <f>+'Đất ở tại đô thị'!I11*0.8</f>
        <v>504</v>
      </c>
    </row>
    <row r="12" spans="1:9" ht="37.5" x14ac:dyDescent="0.2">
      <c r="A12" s="68">
        <v>1167</v>
      </c>
      <c r="B12" s="56" t="s">
        <v>104</v>
      </c>
      <c r="C12" s="57" t="s">
        <v>30</v>
      </c>
      <c r="D12" s="104" t="s">
        <v>105</v>
      </c>
      <c r="E12" s="105"/>
      <c r="F12" s="67">
        <f>+'Đất ở tại đô thị'!F12*0.8</f>
        <v>4800</v>
      </c>
      <c r="G12" s="67">
        <f>+'Đất ở tại đô thị'!G12*0.8</f>
        <v>2880</v>
      </c>
      <c r="H12" s="67">
        <f>+'Đất ở tại đô thị'!H12*0.8</f>
        <v>1920</v>
      </c>
      <c r="I12" s="67">
        <f>+'Đất ở tại đô thị'!I12*0.8</f>
        <v>960</v>
      </c>
    </row>
    <row r="13" spans="1:9" x14ac:dyDescent="0.2">
      <c r="A13" s="65">
        <v>1168</v>
      </c>
      <c r="B13" s="56" t="s">
        <v>106</v>
      </c>
      <c r="C13" s="57" t="s">
        <v>30</v>
      </c>
      <c r="D13" s="104" t="s">
        <v>105</v>
      </c>
      <c r="E13" s="105"/>
      <c r="F13" s="67">
        <f>+'Đất ở tại đô thị'!F13*0.8</f>
        <v>3840</v>
      </c>
      <c r="G13" s="67">
        <f>+'Đất ở tại đô thị'!G13*0.8</f>
        <v>2304</v>
      </c>
      <c r="H13" s="67">
        <f>+'Đất ở tại đô thị'!H13*0.8</f>
        <v>1536</v>
      </c>
      <c r="I13" s="67">
        <f>+'Đất ở tại đô thị'!I13*0.8</f>
        <v>768</v>
      </c>
    </row>
    <row r="14" spans="1:9" x14ac:dyDescent="0.2">
      <c r="A14" s="68">
        <v>1169</v>
      </c>
      <c r="B14" s="56" t="s">
        <v>107</v>
      </c>
      <c r="C14" s="57" t="s">
        <v>30</v>
      </c>
      <c r="D14" s="66" t="s">
        <v>14</v>
      </c>
      <c r="E14" s="66" t="s">
        <v>108</v>
      </c>
      <c r="F14" s="67">
        <f>+'Đất ở tại đô thị'!F14*0.8</f>
        <v>3200</v>
      </c>
      <c r="G14" s="67">
        <f>+'Đất ở tại đô thị'!G14*0.8</f>
        <v>1920</v>
      </c>
      <c r="H14" s="67">
        <f>+'Đất ở tại đô thị'!H14*0.8</f>
        <v>1280</v>
      </c>
      <c r="I14" s="67">
        <f>+'Đất ở tại đô thị'!I14*0.8</f>
        <v>640</v>
      </c>
    </row>
    <row r="15" spans="1:9" ht="37.5" x14ac:dyDescent="0.2">
      <c r="A15" s="65">
        <v>1170</v>
      </c>
      <c r="B15" s="69" t="s">
        <v>109</v>
      </c>
      <c r="C15" s="57" t="s">
        <v>30</v>
      </c>
      <c r="D15" s="104" t="s">
        <v>110</v>
      </c>
      <c r="E15" s="105"/>
      <c r="F15" s="67">
        <f>+'Đất ở tại đô thị'!F15*0.8</f>
        <v>4320</v>
      </c>
      <c r="G15" s="67">
        <f>+'Đất ở tại đô thị'!G15*0.8</f>
        <v>2592</v>
      </c>
      <c r="H15" s="67">
        <f>+'Đất ở tại đô thị'!H15*0.8</f>
        <v>1728</v>
      </c>
      <c r="I15" s="67">
        <f>+'Đất ở tại đô thị'!I15*0.8</f>
        <v>864</v>
      </c>
    </row>
    <row r="16" spans="1:9" ht="37.5" x14ac:dyDescent="0.2">
      <c r="A16" s="68">
        <v>1171</v>
      </c>
      <c r="B16" s="56" t="s">
        <v>111</v>
      </c>
      <c r="C16" s="57" t="s">
        <v>30</v>
      </c>
      <c r="D16" s="104" t="s">
        <v>105</v>
      </c>
      <c r="E16" s="105"/>
      <c r="F16" s="67">
        <f>+'Đất ở tại đô thị'!F16*0.8</f>
        <v>8352</v>
      </c>
      <c r="G16" s="67">
        <f>+'Đất ở tại đô thị'!G16*0.8</f>
        <v>5011.2000000000007</v>
      </c>
      <c r="H16" s="67">
        <f>+'Đất ở tại đô thị'!H16*0.8</f>
        <v>3340.8</v>
      </c>
      <c r="I16" s="67">
        <f>+'Đất ở tại đô thị'!I16*0.8</f>
        <v>1670.4</v>
      </c>
    </row>
    <row r="17" spans="1:12" ht="56.25" x14ac:dyDescent="0.2">
      <c r="A17" s="65">
        <v>1172</v>
      </c>
      <c r="B17" s="69" t="s">
        <v>112</v>
      </c>
      <c r="C17" s="57" t="s">
        <v>30</v>
      </c>
      <c r="D17" s="70" t="s">
        <v>113</v>
      </c>
      <c r="E17" s="70" t="s">
        <v>56</v>
      </c>
      <c r="F17" s="67">
        <f>+'Đất ở tại đô thị'!F17*0.8</f>
        <v>2000</v>
      </c>
      <c r="G17" s="67">
        <f>+'Đất ở tại đô thị'!G17*0.8</f>
        <v>1200</v>
      </c>
      <c r="H17" s="67">
        <f>+'Đất ở tại đô thị'!H17*0.8</f>
        <v>800</v>
      </c>
      <c r="I17" s="67">
        <f>+'Đất ở tại đô thị'!I17*0.8</f>
        <v>400</v>
      </c>
    </row>
    <row r="18" spans="1:12" ht="56.25" x14ac:dyDescent="0.2">
      <c r="A18" s="68">
        <v>1173</v>
      </c>
      <c r="B18" s="69" t="s">
        <v>114</v>
      </c>
      <c r="C18" s="57" t="s">
        <v>30</v>
      </c>
      <c r="D18" s="70" t="s">
        <v>113</v>
      </c>
      <c r="E18" s="70" t="s">
        <v>56</v>
      </c>
      <c r="F18" s="67">
        <f>+'Đất ở tại đô thị'!F18*0.8</f>
        <v>2000</v>
      </c>
      <c r="G18" s="67">
        <f>+'Đất ở tại đô thị'!G18*0.8</f>
        <v>1200</v>
      </c>
      <c r="H18" s="67">
        <f>+'Đất ở tại đô thị'!H18*0.8</f>
        <v>800</v>
      </c>
      <c r="I18" s="67">
        <f>+'Đất ở tại đô thị'!I18*0.8</f>
        <v>400</v>
      </c>
    </row>
    <row r="19" spans="1:12" ht="56.25" x14ac:dyDescent="0.2">
      <c r="A19" s="65">
        <v>1174</v>
      </c>
      <c r="B19" s="69" t="s">
        <v>115</v>
      </c>
      <c r="C19" s="57" t="s">
        <v>30</v>
      </c>
      <c r="D19" s="70" t="s">
        <v>113</v>
      </c>
      <c r="E19" s="70" t="s">
        <v>56</v>
      </c>
      <c r="F19" s="67">
        <f>+'Đất ở tại đô thị'!F19*0.8</f>
        <v>2000</v>
      </c>
      <c r="G19" s="67">
        <f>+'Đất ở tại đô thị'!G19*0.8</f>
        <v>1200</v>
      </c>
      <c r="H19" s="67">
        <f>+'Đất ở tại đô thị'!H19*0.8</f>
        <v>800</v>
      </c>
      <c r="I19" s="67">
        <f>+'Đất ở tại đô thị'!I19*0.8</f>
        <v>400</v>
      </c>
    </row>
    <row r="20" spans="1:12" x14ac:dyDescent="0.2">
      <c r="A20" s="71">
        <v>3</v>
      </c>
      <c r="B20" s="72" t="s">
        <v>121</v>
      </c>
      <c r="C20" s="57"/>
      <c r="D20" s="70"/>
      <c r="E20" s="70"/>
      <c r="F20" s="67"/>
      <c r="G20" s="67"/>
      <c r="H20" s="67"/>
      <c r="I20" s="67"/>
    </row>
    <row r="21" spans="1:12" ht="56.25" x14ac:dyDescent="0.2">
      <c r="A21" s="40" t="s">
        <v>116</v>
      </c>
      <c r="B21" s="69" t="s">
        <v>117</v>
      </c>
      <c r="C21" s="57" t="s">
        <v>13</v>
      </c>
      <c r="D21" s="86" t="s">
        <v>68</v>
      </c>
      <c r="E21" s="86"/>
      <c r="F21" s="67">
        <f>+'Đất ở tại đô thị'!F21*0.8</f>
        <v>3000</v>
      </c>
      <c r="G21" s="67">
        <f>+'Đất ở tại đô thị'!G21*0.8</f>
        <v>1800</v>
      </c>
      <c r="H21" s="67">
        <f>+'Đất ở tại đô thị'!H21*0.8</f>
        <v>1200</v>
      </c>
      <c r="I21" s="67">
        <f>+'Đất ở tại đô thị'!I21*0.8</f>
        <v>600</v>
      </c>
      <c r="J21" s="4"/>
      <c r="K21" s="4"/>
      <c r="L21" s="4"/>
    </row>
    <row r="22" spans="1:12" ht="37.5" x14ac:dyDescent="0.2">
      <c r="A22" s="40" t="s">
        <v>118</v>
      </c>
      <c r="B22" s="56" t="s">
        <v>119</v>
      </c>
      <c r="C22" s="57" t="s">
        <v>13</v>
      </c>
      <c r="D22" s="86" t="s">
        <v>120</v>
      </c>
      <c r="E22" s="86"/>
      <c r="F22" s="67">
        <f>+'Đất ở tại đô thị'!F22*0.8</f>
        <v>1688</v>
      </c>
      <c r="G22" s="67">
        <f>+'Đất ở tại đô thị'!G22*0.8</f>
        <v>1012.8000000000001</v>
      </c>
      <c r="H22" s="67">
        <f>+'Đất ở tại đô thị'!H22*0.8</f>
        <v>675.2</v>
      </c>
      <c r="I22" s="67">
        <f>+'Đất ở tại đô thị'!I22*0.8</f>
        <v>337.6</v>
      </c>
      <c r="J22" s="4"/>
      <c r="K22" s="4"/>
      <c r="L22" s="4"/>
    </row>
    <row r="23" spans="1:12" ht="20.25" customHeight="1" x14ac:dyDescent="0.2">
      <c r="A23" s="53">
        <v>5</v>
      </c>
      <c r="B23" s="18" t="s">
        <v>69</v>
      </c>
      <c r="C23" s="18"/>
      <c r="D23" s="18"/>
      <c r="E23" s="53"/>
      <c r="F23" s="67"/>
      <c r="G23" s="67">
        <f>+'Đất ở tại đô thị'!G23*0.8</f>
        <v>0</v>
      </c>
      <c r="H23" s="67">
        <f>+'Đất ở tại đô thị'!H23*0.8</f>
        <v>0</v>
      </c>
      <c r="I23" s="67">
        <f>+'Đất ở tại đô thị'!I23*0.8</f>
        <v>0</v>
      </c>
    </row>
    <row r="24" spans="1:12" ht="56.25" x14ac:dyDescent="0.2">
      <c r="A24" s="36" t="s">
        <v>123</v>
      </c>
      <c r="B24" s="69" t="s">
        <v>122</v>
      </c>
      <c r="C24" s="57" t="s">
        <v>16</v>
      </c>
      <c r="D24" s="86" t="s">
        <v>68</v>
      </c>
      <c r="E24" s="86"/>
      <c r="F24" s="67">
        <f>+'Đất ở tại đô thị'!F24*0.8</f>
        <v>4440</v>
      </c>
      <c r="G24" s="67">
        <f>+'Đất ở tại đô thị'!G24*0.8</f>
        <v>2664</v>
      </c>
      <c r="H24" s="67">
        <f>+'Đất ở tại đô thị'!H24*0.8</f>
        <v>1776</v>
      </c>
      <c r="I24" s="67">
        <f>+'Đất ở tại đô thị'!I24*0.8</f>
        <v>888</v>
      </c>
      <c r="J24" s="4"/>
      <c r="K24" s="4"/>
      <c r="L24" s="4"/>
    </row>
    <row r="25" spans="1:12" x14ac:dyDescent="0.2">
      <c r="A25" s="17">
        <v>6</v>
      </c>
      <c r="B25" s="18" t="s">
        <v>27</v>
      </c>
      <c r="C25" s="16"/>
      <c r="D25" s="16"/>
      <c r="E25" s="23"/>
      <c r="F25" s="67"/>
      <c r="G25" s="67"/>
      <c r="H25" s="67"/>
      <c r="I25" s="67"/>
    </row>
    <row r="26" spans="1:12" ht="37.5" x14ac:dyDescent="0.2">
      <c r="A26" s="36" t="s">
        <v>124</v>
      </c>
      <c r="B26" s="69" t="s">
        <v>125</v>
      </c>
      <c r="C26" s="69"/>
      <c r="D26" s="70" t="s">
        <v>28</v>
      </c>
      <c r="E26" s="70" t="s">
        <v>56</v>
      </c>
      <c r="F26" s="67">
        <f>+'Đất ở tại đô thị'!F26*0.8</f>
        <v>2822.4</v>
      </c>
      <c r="G26" s="67">
        <f>+'Đất ở tại đô thị'!G26*0.8</f>
        <v>1693.4399999999998</v>
      </c>
      <c r="H26" s="67">
        <f>+'Đất ở tại đô thị'!H26*0.8</f>
        <v>1128.96</v>
      </c>
      <c r="I26" s="67">
        <f>+'Đất ở tại đô thị'!I26*0.8</f>
        <v>564.48</v>
      </c>
      <c r="J26" s="4"/>
      <c r="K26" s="4"/>
      <c r="L26" s="4"/>
    </row>
    <row r="27" spans="1:12" ht="56.25" x14ac:dyDescent="0.2">
      <c r="A27" s="36" t="s">
        <v>126</v>
      </c>
      <c r="B27" s="69" t="s">
        <v>127</v>
      </c>
      <c r="C27" s="69"/>
      <c r="D27" s="87" t="s">
        <v>77</v>
      </c>
      <c r="E27" s="87"/>
      <c r="F27" s="67">
        <f>+'Đất ở tại đô thị'!F27*0.8</f>
        <v>716.80000000000007</v>
      </c>
      <c r="G27" s="67">
        <f>+'Đất ở tại đô thị'!G27*0.8</f>
        <v>430.08000000000004</v>
      </c>
      <c r="H27" s="67">
        <f>+'Đất ở tại đô thị'!H27*0.8</f>
        <v>286.72000000000003</v>
      </c>
      <c r="I27" s="67">
        <f>+'Đất ở tại đô thị'!I27*0.8</f>
        <v>200</v>
      </c>
      <c r="J27" s="4"/>
      <c r="K27" s="4"/>
      <c r="L27" s="4"/>
    </row>
    <row r="28" spans="1:12" ht="56.25" x14ac:dyDescent="0.2">
      <c r="A28" s="36" t="s">
        <v>128</v>
      </c>
      <c r="B28" s="69" t="s">
        <v>129</v>
      </c>
      <c r="C28" s="69"/>
      <c r="D28" s="70" t="s">
        <v>52</v>
      </c>
      <c r="E28" s="70"/>
      <c r="F28" s="67">
        <f>+'Đất ở tại đô thị'!F28*0.8</f>
        <v>1852</v>
      </c>
      <c r="G28" s="67">
        <f>+'Đất ở tại đô thị'!G28*0.8</f>
        <v>1111.2</v>
      </c>
      <c r="H28" s="67">
        <f>+'Đất ở tại đô thị'!H28*0.8</f>
        <v>740.80000000000007</v>
      </c>
      <c r="I28" s="67">
        <f>+'Đất ở tại đô thị'!I28*0.8</f>
        <v>370.40000000000003</v>
      </c>
      <c r="J28" s="4"/>
      <c r="K28" s="4"/>
      <c r="L28" s="4"/>
    </row>
    <row r="29" spans="1:12" ht="56.25" x14ac:dyDescent="0.2">
      <c r="A29" s="36" t="s">
        <v>130</v>
      </c>
      <c r="B29" s="69" t="s">
        <v>131</v>
      </c>
      <c r="C29" s="69"/>
      <c r="D29" s="70" t="s">
        <v>52</v>
      </c>
      <c r="E29" s="70"/>
      <c r="F29" s="67">
        <f>+'Đất ở tại đô thị'!F29*0.8</f>
        <v>1852</v>
      </c>
      <c r="G29" s="67">
        <f>+'Đất ở tại đô thị'!G29*0.8</f>
        <v>1111.2</v>
      </c>
      <c r="H29" s="67">
        <f>+'Đất ở tại đô thị'!H29*0.8</f>
        <v>740.80000000000007</v>
      </c>
      <c r="I29" s="67">
        <f>+'Đất ở tại đô thị'!I29*0.8</f>
        <v>370.40000000000003</v>
      </c>
      <c r="J29" s="4"/>
      <c r="K29" s="4"/>
      <c r="L29" s="4"/>
    </row>
    <row r="30" spans="1:12" ht="56.25" x14ac:dyDescent="0.2">
      <c r="A30" s="36" t="s">
        <v>132</v>
      </c>
      <c r="B30" s="69" t="s">
        <v>133</v>
      </c>
      <c r="C30" s="69"/>
      <c r="D30" s="70" t="s">
        <v>52</v>
      </c>
      <c r="E30" s="70"/>
      <c r="F30" s="67">
        <f>+'Đất ở tại đô thị'!F30*0.8</f>
        <v>1852</v>
      </c>
      <c r="G30" s="67">
        <f>+'Đất ở tại đô thị'!G30*0.8</f>
        <v>1111.2</v>
      </c>
      <c r="H30" s="67">
        <f>+'Đất ở tại đô thị'!H30*0.8</f>
        <v>740.80000000000007</v>
      </c>
      <c r="I30" s="67">
        <f>+'Đất ở tại đô thị'!I30*0.8</f>
        <v>370.40000000000003</v>
      </c>
      <c r="J30" s="4"/>
      <c r="K30" s="4"/>
      <c r="L30" s="4"/>
    </row>
    <row r="31" spans="1:12" ht="56.25" x14ac:dyDescent="0.2">
      <c r="A31" s="36" t="s">
        <v>134</v>
      </c>
      <c r="B31" s="69" t="s">
        <v>135</v>
      </c>
      <c r="C31" s="69"/>
      <c r="D31" s="70" t="s">
        <v>52</v>
      </c>
      <c r="E31" s="70"/>
      <c r="F31" s="67">
        <f>+'Đất ở tại đô thị'!F31*0.8</f>
        <v>1852</v>
      </c>
      <c r="G31" s="67">
        <f>+'Đất ở tại đô thị'!G31*0.8</f>
        <v>1111.2</v>
      </c>
      <c r="H31" s="67">
        <f>+'Đất ở tại đô thị'!H31*0.8</f>
        <v>740.80000000000007</v>
      </c>
      <c r="I31" s="67">
        <f>+'Đất ở tại đô thị'!I31*0.8</f>
        <v>370.40000000000003</v>
      </c>
      <c r="J31" s="4"/>
      <c r="K31" s="4"/>
      <c r="L31" s="4"/>
    </row>
    <row r="32" spans="1:12" ht="56.25" x14ac:dyDescent="0.2">
      <c r="A32" s="36" t="s">
        <v>136</v>
      </c>
      <c r="B32" s="69" t="s">
        <v>137</v>
      </c>
      <c r="C32" s="69"/>
      <c r="D32" s="70" t="s">
        <v>52</v>
      </c>
      <c r="E32" s="70"/>
      <c r="F32" s="67">
        <f>+'Đất ở tại đô thị'!F32*0.8</f>
        <v>1852</v>
      </c>
      <c r="G32" s="67">
        <f>+'Đất ở tại đô thị'!G32*0.8</f>
        <v>1111.2</v>
      </c>
      <c r="H32" s="67">
        <f>+'Đất ở tại đô thị'!H32*0.8</f>
        <v>740.80000000000007</v>
      </c>
      <c r="I32" s="67">
        <f>+'Đất ở tại đô thị'!I32*0.8</f>
        <v>370.40000000000003</v>
      </c>
      <c r="J32" s="4"/>
      <c r="K32" s="4"/>
      <c r="L32" s="4"/>
    </row>
    <row r="33" spans="1:12" ht="37.5" x14ac:dyDescent="0.2">
      <c r="A33" s="36" t="s">
        <v>138</v>
      </c>
      <c r="B33" s="56" t="s">
        <v>139</v>
      </c>
      <c r="C33" s="56"/>
      <c r="D33" s="111" t="s">
        <v>140</v>
      </c>
      <c r="E33" s="111"/>
      <c r="F33" s="67">
        <f>+'Đất ở tại đô thị'!F33*0.8</f>
        <v>3240</v>
      </c>
      <c r="G33" s="67">
        <f>+'Đất ở tại đô thị'!G33*0.8</f>
        <v>1944</v>
      </c>
      <c r="H33" s="67">
        <f>+'Đất ở tại đô thị'!H33*0.8</f>
        <v>1296</v>
      </c>
      <c r="I33" s="67">
        <f>+'Đất ở tại đô thị'!I33*0.8</f>
        <v>648</v>
      </c>
      <c r="J33" s="4"/>
      <c r="K33" s="4"/>
      <c r="L33" s="4"/>
    </row>
    <row r="34" spans="1:12" x14ac:dyDescent="0.2">
      <c r="A34" s="17">
        <v>7</v>
      </c>
      <c r="B34" s="18" t="s">
        <v>22</v>
      </c>
      <c r="C34" s="16"/>
      <c r="D34" s="16"/>
      <c r="E34" s="23"/>
      <c r="F34" s="67"/>
      <c r="G34" s="67"/>
      <c r="H34" s="67"/>
      <c r="I34" s="67"/>
    </row>
    <row r="35" spans="1:12" ht="56.25" x14ac:dyDescent="0.2">
      <c r="A35" s="36" t="s">
        <v>141</v>
      </c>
      <c r="B35" s="56" t="s">
        <v>142</v>
      </c>
      <c r="C35" s="57" t="s">
        <v>16</v>
      </c>
      <c r="D35" s="112" t="s">
        <v>68</v>
      </c>
      <c r="E35" s="112"/>
      <c r="F35" s="67">
        <f>+'Đất ở tại đô thị'!F35*0.8</f>
        <v>4273.6000000000004</v>
      </c>
      <c r="G35" s="67">
        <f>+'Đất ở tại đô thị'!G35*0.8</f>
        <v>2564.16</v>
      </c>
      <c r="H35" s="67">
        <f>+'Đất ở tại đô thị'!H35*0.8</f>
        <v>1709.4400000000003</v>
      </c>
      <c r="I35" s="67">
        <f>+'Đất ở tại đô thị'!I35*0.8</f>
        <v>854.72000000000014</v>
      </c>
      <c r="J35" s="4"/>
      <c r="K35" s="4"/>
      <c r="L35" s="4"/>
    </row>
    <row r="36" spans="1:12" ht="37.5" x14ac:dyDescent="0.2">
      <c r="A36" s="36" t="s">
        <v>26</v>
      </c>
      <c r="B36" s="56" t="s">
        <v>143</v>
      </c>
      <c r="C36" s="57" t="s">
        <v>16</v>
      </c>
      <c r="D36" s="112" t="s">
        <v>68</v>
      </c>
      <c r="E36" s="112"/>
      <c r="F36" s="67">
        <f>+'Đất ở tại đô thị'!F36*0.8</f>
        <v>4273.6000000000004</v>
      </c>
      <c r="G36" s="67">
        <f>+'Đất ở tại đô thị'!G36*0.8</f>
        <v>2564.16</v>
      </c>
      <c r="H36" s="67">
        <f>+'Đất ở tại đô thị'!H36*0.8</f>
        <v>1709.4400000000003</v>
      </c>
      <c r="I36" s="67">
        <f>+'Đất ở tại đô thị'!I36*0.8</f>
        <v>854.72000000000014</v>
      </c>
      <c r="J36" s="4"/>
      <c r="K36" s="4"/>
      <c r="L36" s="4"/>
    </row>
    <row r="37" spans="1:12" x14ac:dyDescent="0.2">
      <c r="A37" s="17">
        <v>8</v>
      </c>
      <c r="B37" s="32" t="s">
        <v>18</v>
      </c>
      <c r="C37" s="36"/>
      <c r="D37" s="24"/>
      <c r="E37" s="24"/>
      <c r="F37" s="67"/>
      <c r="G37" s="67"/>
      <c r="H37" s="67"/>
      <c r="I37" s="67"/>
    </row>
    <row r="38" spans="1:12" x14ac:dyDescent="0.2">
      <c r="A38" s="106" t="s">
        <v>144</v>
      </c>
      <c r="B38" s="109" t="s">
        <v>145</v>
      </c>
      <c r="C38" s="57" t="s">
        <v>16</v>
      </c>
      <c r="D38" s="110" t="s">
        <v>146</v>
      </c>
      <c r="E38" s="110"/>
      <c r="F38" s="67">
        <f>+'Đất ở tại đô thị'!F38*0.8</f>
        <v>2910.4</v>
      </c>
      <c r="G38" s="67">
        <f>+'Đất ở tại đô thị'!G38*0.8</f>
        <v>1746.2399999999998</v>
      </c>
      <c r="H38" s="67">
        <f>+'Đất ở tại đô thị'!H38*0.8</f>
        <v>1164.1600000000001</v>
      </c>
      <c r="I38" s="67">
        <f>+'Đất ở tại đô thị'!I38*0.8</f>
        <v>582.08000000000004</v>
      </c>
      <c r="J38" s="4"/>
      <c r="K38" s="4"/>
      <c r="L38" s="4"/>
    </row>
    <row r="39" spans="1:12" x14ac:dyDescent="0.2">
      <c r="A39" s="107"/>
      <c r="B39" s="109"/>
      <c r="C39" s="57" t="s">
        <v>16</v>
      </c>
      <c r="D39" s="110" t="s">
        <v>147</v>
      </c>
      <c r="E39" s="110"/>
      <c r="F39" s="67">
        <f>+'Đất ở tại đô thị'!F39*0.8</f>
        <v>2432</v>
      </c>
      <c r="G39" s="67">
        <f>+'Đất ở tại đô thị'!G39*0.8</f>
        <v>1459.2</v>
      </c>
      <c r="H39" s="67">
        <f>+'Đất ở tại đô thị'!H39*0.8</f>
        <v>972.80000000000007</v>
      </c>
      <c r="I39" s="67">
        <f>+'Đất ở tại đô thị'!I39*0.8</f>
        <v>486.40000000000003</v>
      </c>
      <c r="J39" s="4"/>
      <c r="K39" s="4"/>
      <c r="L39" s="4"/>
    </row>
    <row r="40" spans="1:12" x14ac:dyDescent="0.2">
      <c r="A40" s="108"/>
      <c r="B40" s="109"/>
      <c r="C40" s="57" t="s">
        <v>16</v>
      </c>
      <c r="D40" s="110" t="s">
        <v>148</v>
      </c>
      <c r="E40" s="110"/>
      <c r="F40" s="67">
        <f>+'Đất ở tại đô thị'!F40*0.8</f>
        <v>2432</v>
      </c>
      <c r="G40" s="67">
        <f>+'Đất ở tại đô thị'!G40*0.8</f>
        <v>1459.2</v>
      </c>
      <c r="H40" s="67">
        <f>+'Đất ở tại đô thị'!H40*0.8</f>
        <v>972.80000000000007</v>
      </c>
      <c r="I40" s="67">
        <f>+'Đất ở tại đô thị'!I40*0.8</f>
        <v>486.40000000000003</v>
      </c>
      <c r="J40" s="4"/>
      <c r="K40" s="4"/>
      <c r="L40" s="4"/>
    </row>
    <row r="41" spans="1:12" s="5" customFormat="1" x14ac:dyDescent="0.2">
      <c r="A41" s="58"/>
      <c r="B41" s="14"/>
      <c r="D41" s="14"/>
      <c r="E41" s="14"/>
      <c r="F41" s="34"/>
      <c r="G41" s="34"/>
      <c r="H41" s="34"/>
      <c r="I41" s="34"/>
    </row>
    <row r="42" spans="1:12" s="5" customFormat="1" x14ac:dyDescent="0.2">
      <c r="A42" s="58"/>
      <c r="B42" s="14"/>
      <c r="D42" s="14"/>
      <c r="E42" s="14"/>
      <c r="F42" s="34"/>
      <c r="G42" s="34"/>
      <c r="H42" s="34"/>
      <c r="I42" s="34"/>
    </row>
    <row r="43" spans="1:12" s="5" customFormat="1" x14ac:dyDescent="0.2">
      <c r="A43" s="58"/>
      <c r="B43" s="14"/>
      <c r="D43" s="14"/>
      <c r="E43" s="14"/>
      <c r="F43" s="34"/>
      <c r="G43" s="34"/>
      <c r="H43" s="34"/>
      <c r="I43" s="34"/>
    </row>
    <row r="44" spans="1:12" s="5" customFormat="1" x14ac:dyDescent="0.2">
      <c r="A44" s="58"/>
      <c r="B44" s="14"/>
      <c r="D44" s="14"/>
      <c r="E44" s="14"/>
      <c r="F44" s="34"/>
      <c r="G44" s="34"/>
      <c r="H44" s="34"/>
      <c r="I44" s="34"/>
    </row>
    <row r="45" spans="1:12" s="5" customFormat="1" x14ac:dyDescent="0.2">
      <c r="A45" s="58"/>
      <c r="B45" s="14"/>
      <c r="D45" s="14"/>
      <c r="E45" s="14"/>
      <c r="F45" s="34"/>
      <c r="G45" s="34"/>
      <c r="H45" s="34"/>
      <c r="I45" s="34"/>
    </row>
    <row r="46" spans="1:12" s="5" customFormat="1" x14ac:dyDescent="0.2">
      <c r="A46" s="58"/>
      <c r="B46" s="14"/>
      <c r="D46" s="14"/>
      <c r="E46" s="14"/>
      <c r="F46" s="34"/>
      <c r="G46" s="34"/>
      <c r="H46" s="34"/>
      <c r="I46" s="34"/>
    </row>
    <row r="47" spans="1:12" s="5" customFormat="1" x14ac:dyDescent="0.2">
      <c r="A47" s="58"/>
      <c r="B47" s="14"/>
      <c r="D47" s="14"/>
      <c r="E47" s="14"/>
      <c r="F47" s="34"/>
      <c r="G47" s="34"/>
      <c r="H47" s="34"/>
      <c r="I47" s="34"/>
    </row>
    <row r="48" spans="1:12" s="5" customFormat="1" x14ac:dyDescent="0.2">
      <c r="A48" s="58"/>
      <c r="B48" s="14"/>
      <c r="D48" s="14"/>
      <c r="E48" s="14"/>
      <c r="F48" s="34"/>
      <c r="G48" s="34"/>
      <c r="H48" s="34"/>
      <c r="I48" s="34"/>
    </row>
    <row r="49" spans="1:9" s="5" customFormat="1" x14ac:dyDescent="0.2">
      <c r="A49" s="58"/>
      <c r="B49" s="14"/>
      <c r="D49" s="14"/>
      <c r="E49" s="14"/>
      <c r="F49" s="34"/>
      <c r="G49" s="34"/>
      <c r="H49" s="34"/>
      <c r="I49" s="34"/>
    </row>
    <row r="50" spans="1:9" s="5" customFormat="1" x14ac:dyDescent="0.2">
      <c r="A50" s="58"/>
      <c r="B50" s="14"/>
      <c r="D50" s="14"/>
      <c r="E50" s="14"/>
      <c r="F50" s="34"/>
      <c r="G50" s="34"/>
      <c r="H50" s="34"/>
      <c r="I50" s="34"/>
    </row>
    <row r="51" spans="1:9" s="5" customFormat="1" x14ac:dyDescent="0.2">
      <c r="A51" s="58"/>
      <c r="B51" s="14"/>
      <c r="D51" s="14"/>
      <c r="E51" s="14"/>
      <c r="F51" s="34"/>
      <c r="G51" s="34"/>
      <c r="H51" s="34"/>
      <c r="I51" s="34"/>
    </row>
    <row r="52" spans="1:9" s="5" customFormat="1" x14ac:dyDescent="0.2">
      <c r="A52" s="58"/>
      <c r="B52" s="14"/>
      <c r="D52" s="14"/>
      <c r="E52" s="14"/>
      <c r="F52" s="34"/>
      <c r="G52" s="34"/>
      <c r="H52" s="34"/>
      <c r="I52" s="34"/>
    </row>
    <row r="53" spans="1:9" s="5" customFormat="1" x14ac:dyDescent="0.2">
      <c r="A53" s="58"/>
      <c r="B53" s="14"/>
      <c r="D53" s="14"/>
      <c r="E53" s="14"/>
      <c r="F53" s="34"/>
      <c r="G53" s="34"/>
      <c r="H53" s="34"/>
      <c r="I53" s="34"/>
    </row>
    <row r="54" spans="1:9" s="5" customFormat="1" x14ac:dyDescent="0.2">
      <c r="A54" s="58"/>
      <c r="B54" s="14"/>
      <c r="D54" s="14"/>
      <c r="E54" s="14"/>
      <c r="F54" s="34"/>
      <c r="G54" s="34"/>
      <c r="H54" s="34"/>
      <c r="I54" s="34"/>
    </row>
    <row r="55" spans="1:9" s="5" customFormat="1" x14ac:dyDescent="0.2">
      <c r="A55" s="58"/>
      <c r="B55" s="14"/>
      <c r="D55" s="14"/>
      <c r="E55" s="14"/>
      <c r="F55" s="34"/>
      <c r="G55" s="34"/>
      <c r="H55" s="34"/>
      <c r="I55" s="34"/>
    </row>
    <row r="56" spans="1:9" s="5" customFormat="1" x14ac:dyDescent="0.2">
      <c r="A56" s="58"/>
      <c r="B56" s="14"/>
      <c r="D56" s="14"/>
      <c r="E56" s="14"/>
      <c r="F56" s="34"/>
      <c r="G56" s="34"/>
      <c r="H56" s="34"/>
      <c r="I56" s="34"/>
    </row>
    <row r="57" spans="1:9" s="5" customFormat="1" x14ac:dyDescent="0.2">
      <c r="A57" s="58"/>
      <c r="B57" s="14"/>
      <c r="D57" s="14"/>
      <c r="E57" s="14"/>
      <c r="F57" s="34"/>
      <c r="G57" s="34"/>
      <c r="H57" s="34"/>
      <c r="I57" s="34"/>
    </row>
    <row r="58" spans="1:9" s="5" customFormat="1" x14ac:dyDescent="0.2">
      <c r="A58" s="58"/>
      <c r="B58" s="14"/>
      <c r="D58" s="14"/>
      <c r="E58" s="14"/>
      <c r="F58" s="34"/>
      <c r="G58" s="34"/>
      <c r="H58" s="34"/>
      <c r="I58" s="34"/>
    </row>
    <row r="59" spans="1:9" s="5" customFormat="1" x14ac:dyDescent="0.2">
      <c r="A59" s="58"/>
      <c r="B59" s="14"/>
      <c r="D59" s="14"/>
      <c r="E59" s="14"/>
      <c r="F59" s="34"/>
      <c r="G59" s="34"/>
      <c r="H59" s="34"/>
      <c r="I59" s="34"/>
    </row>
    <row r="60" spans="1:9" s="5" customFormat="1" x14ac:dyDescent="0.2">
      <c r="A60" s="58"/>
      <c r="B60" s="14"/>
      <c r="D60" s="14"/>
      <c r="E60" s="14"/>
      <c r="F60" s="34"/>
      <c r="G60" s="34"/>
      <c r="H60" s="34"/>
      <c r="I60" s="34"/>
    </row>
    <row r="61" spans="1:9" s="5" customFormat="1" x14ac:dyDescent="0.2">
      <c r="A61" s="58"/>
      <c r="B61" s="14"/>
      <c r="D61" s="14"/>
      <c r="E61" s="14"/>
      <c r="F61" s="34"/>
      <c r="G61" s="34"/>
      <c r="H61" s="34"/>
      <c r="I61" s="34"/>
    </row>
    <row r="62" spans="1:9" s="5" customFormat="1" x14ac:dyDescent="0.2">
      <c r="A62" s="58"/>
      <c r="B62" s="14"/>
      <c r="D62" s="14"/>
      <c r="E62" s="14"/>
      <c r="F62" s="34"/>
      <c r="G62" s="34"/>
      <c r="H62" s="34"/>
      <c r="I62" s="34"/>
    </row>
    <row r="63" spans="1:9" s="5" customFormat="1" x14ac:dyDescent="0.2">
      <c r="A63" s="58"/>
      <c r="B63" s="14"/>
      <c r="D63" s="14"/>
      <c r="E63" s="14"/>
      <c r="F63" s="34"/>
      <c r="G63" s="34"/>
      <c r="H63" s="34"/>
      <c r="I63" s="34"/>
    </row>
    <row r="64" spans="1:9" s="5" customFormat="1" x14ac:dyDescent="0.2">
      <c r="A64" s="58"/>
      <c r="B64" s="14"/>
      <c r="D64" s="14"/>
      <c r="E64" s="14"/>
      <c r="F64" s="34"/>
      <c r="G64" s="34"/>
      <c r="H64" s="34"/>
      <c r="I64" s="34"/>
    </row>
    <row r="65" spans="1:9" s="5" customFormat="1" x14ac:dyDescent="0.2">
      <c r="A65" s="58"/>
      <c r="B65" s="14"/>
      <c r="D65" s="14"/>
      <c r="E65" s="14"/>
      <c r="F65" s="34"/>
      <c r="G65" s="34"/>
      <c r="H65" s="34"/>
      <c r="I65" s="34"/>
    </row>
    <row r="66" spans="1:9" s="5" customFormat="1" x14ac:dyDescent="0.2">
      <c r="A66" s="58"/>
      <c r="B66" s="14"/>
      <c r="D66" s="14"/>
      <c r="E66" s="14"/>
      <c r="F66" s="34"/>
      <c r="G66" s="34"/>
      <c r="H66" s="34"/>
      <c r="I66" s="34"/>
    </row>
    <row r="67" spans="1:9" s="5" customFormat="1" x14ac:dyDescent="0.2">
      <c r="A67" s="58"/>
      <c r="B67" s="14"/>
      <c r="D67" s="14"/>
      <c r="E67" s="14"/>
      <c r="F67" s="34"/>
      <c r="G67" s="34"/>
      <c r="H67" s="34"/>
      <c r="I67" s="34"/>
    </row>
    <row r="68" spans="1:9" s="5" customFormat="1" x14ac:dyDescent="0.2">
      <c r="A68" s="58"/>
      <c r="B68" s="14"/>
      <c r="D68" s="14"/>
      <c r="E68" s="14"/>
      <c r="F68" s="34"/>
      <c r="G68" s="34"/>
      <c r="H68" s="34"/>
      <c r="I68" s="34"/>
    </row>
    <row r="69" spans="1:9" s="5" customFormat="1" x14ac:dyDescent="0.2">
      <c r="A69" s="58"/>
      <c r="B69" s="14"/>
      <c r="D69" s="14"/>
      <c r="E69" s="14"/>
      <c r="F69" s="34"/>
      <c r="G69" s="34"/>
      <c r="H69" s="34"/>
      <c r="I69" s="34"/>
    </row>
    <row r="70" spans="1:9" s="5" customFormat="1" x14ac:dyDescent="0.2">
      <c r="A70" s="58"/>
      <c r="B70" s="14"/>
      <c r="D70" s="14"/>
      <c r="E70" s="14"/>
      <c r="F70" s="34"/>
      <c r="G70" s="34"/>
      <c r="H70" s="34"/>
      <c r="I70" s="34"/>
    </row>
    <row r="71" spans="1:9" s="5" customFormat="1" x14ac:dyDescent="0.2">
      <c r="A71" s="58"/>
      <c r="B71" s="14"/>
      <c r="D71" s="14"/>
      <c r="E71" s="14"/>
      <c r="F71" s="34"/>
      <c r="G71" s="34"/>
      <c r="H71" s="34"/>
      <c r="I71" s="34"/>
    </row>
    <row r="72" spans="1:9" s="5" customFormat="1" x14ac:dyDescent="0.2">
      <c r="A72" s="58"/>
      <c r="B72" s="14"/>
      <c r="D72" s="14"/>
      <c r="E72" s="14"/>
      <c r="F72" s="34"/>
      <c r="G72" s="34"/>
      <c r="H72" s="34"/>
      <c r="I72" s="34"/>
    </row>
    <row r="73" spans="1:9" s="5" customFormat="1" x14ac:dyDescent="0.2">
      <c r="A73" s="58"/>
      <c r="B73" s="14"/>
      <c r="D73" s="14"/>
      <c r="E73" s="14"/>
      <c r="F73" s="34"/>
      <c r="G73" s="34"/>
      <c r="H73" s="34"/>
      <c r="I73" s="34"/>
    </row>
    <row r="74" spans="1:9" s="5" customFormat="1" x14ac:dyDescent="0.2">
      <c r="A74" s="58"/>
      <c r="B74" s="14"/>
      <c r="D74" s="14"/>
      <c r="E74" s="14"/>
      <c r="F74" s="34"/>
      <c r="G74" s="34"/>
      <c r="H74" s="34"/>
      <c r="I74" s="34"/>
    </row>
    <row r="75" spans="1:9" s="5" customFormat="1" x14ac:dyDescent="0.2">
      <c r="A75" s="58"/>
      <c r="B75" s="14"/>
      <c r="D75" s="14"/>
      <c r="E75" s="14"/>
      <c r="F75" s="34"/>
      <c r="G75" s="34"/>
      <c r="H75" s="34"/>
      <c r="I75" s="34"/>
    </row>
    <row r="76" spans="1:9" s="5" customFormat="1" x14ac:dyDescent="0.2">
      <c r="A76" s="58"/>
      <c r="B76" s="14"/>
      <c r="D76" s="14"/>
      <c r="E76" s="14"/>
      <c r="F76" s="34"/>
      <c r="G76" s="34"/>
      <c r="H76" s="34"/>
      <c r="I76" s="34"/>
    </row>
    <row r="77" spans="1:9" s="5" customFormat="1" x14ac:dyDescent="0.2">
      <c r="A77" s="58"/>
      <c r="B77" s="14"/>
      <c r="D77" s="14"/>
      <c r="E77" s="14"/>
      <c r="F77" s="34"/>
      <c r="G77" s="34"/>
      <c r="H77" s="34"/>
      <c r="I77" s="34"/>
    </row>
    <row r="78" spans="1:9" s="5" customFormat="1" x14ac:dyDescent="0.2">
      <c r="A78" s="58"/>
      <c r="B78" s="14"/>
      <c r="D78" s="14"/>
      <c r="E78" s="14"/>
      <c r="F78" s="34"/>
      <c r="G78" s="34"/>
      <c r="H78" s="34"/>
      <c r="I78" s="34"/>
    </row>
    <row r="79" spans="1:9" s="5" customFormat="1" x14ac:dyDescent="0.2">
      <c r="A79" s="58"/>
      <c r="B79" s="14"/>
      <c r="D79" s="14"/>
      <c r="E79" s="14"/>
      <c r="F79" s="34"/>
      <c r="G79" s="34"/>
      <c r="H79" s="34"/>
      <c r="I79" s="34"/>
    </row>
    <row r="80" spans="1:9" s="5" customFormat="1" x14ac:dyDescent="0.2">
      <c r="A80" s="58"/>
      <c r="B80" s="14"/>
      <c r="D80" s="14"/>
      <c r="E80" s="14"/>
      <c r="F80" s="34"/>
      <c r="G80" s="34"/>
      <c r="H80" s="34"/>
      <c r="I80" s="34"/>
    </row>
    <row r="81" spans="1:9" s="5" customFormat="1" x14ac:dyDescent="0.2">
      <c r="A81" s="58"/>
      <c r="B81" s="14"/>
      <c r="D81" s="14"/>
      <c r="E81" s="14"/>
      <c r="F81" s="34"/>
      <c r="G81" s="34"/>
      <c r="H81" s="34"/>
      <c r="I81" s="34"/>
    </row>
    <row r="82" spans="1:9" s="5" customFormat="1" x14ac:dyDescent="0.2">
      <c r="A82" s="58"/>
      <c r="B82" s="14"/>
      <c r="D82" s="14"/>
      <c r="E82" s="14"/>
      <c r="F82" s="34"/>
      <c r="G82" s="34"/>
      <c r="H82" s="34"/>
      <c r="I82" s="34"/>
    </row>
    <row r="83" spans="1:9" s="5" customFormat="1" x14ac:dyDescent="0.2">
      <c r="A83" s="58"/>
      <c r="B83" s="14"/>
      <c r="D83" s="14"/>
      <c r="E83" s="14"/>
      <c r="F83" s="34"/>
      <c r="G83" s="34"/>
      <c r="H83" s="34"/>
      <c r="I83" s="34"/>
    </row>
    <row r="84" spans="1:9" s="5" customFormat="1" x14ac:dyDescent="0.2">
      <c r="A84" s="58"/>
      <c r="B84" s="14"/>
      <c r="D84" s="14"/>
      <c r="E84" s="14"/>
      <c r="F84" s="34"/>
      <c r="G84" s="34"/>
      <c r="H84" s="34"/>
      <c r="I84" s="34"/>
    </row>
    <row r="85" spans="1:9" s="5" customFormat="1" x14ac:dyDescent="0.2">
      <c r="A85" s="58"/>
      <c r="B85" s="14"/>
      <c r="D85" s="14"/>
      <c r="E85" s="14"/>
      <c r="F85" s="34"/>
      <c r="G85" s="34"/>
      <c r="H85" s="34"/>
      <c r="I85" s="34"/>
    </row>
    <row r="86" spans="1:9" s="5" customFormat="1" x14ac:dyDescent="0.2">
      <c r="A86" s="58"/>
      <c r="B86" s="14"/>
      <c r="D86" s="14"/>
      <c r="E86" s="14"/>
      <c r="F86" s="34"/>
      <c r="G86" s="34"/>
      <c r="H86" s="34"/>
      <c r="I86" s="34"/>
    </row>
    <row r="87" spans="1:9" s="5" customFormat="1" x14ac:dyDescent="0.2">
      <c r="A87" s="58"/>
      <c r="B87" s="14"/>
      <c r="D87" s="14"/>
      <c r="E87" s="14"/>
      <c r="F87" s="34"/>
      <c r="G87" s="34"/>
      <c r="H87" s="34"/>
      <c r="I87" s="34"/>
    </row>
    <row r="88" spans="1:9" s="5" customFormat="1" x14ac:dyDescent="0.2">
      <c r="A88" s="58"/>
      <c r="B88" s="14"/>
      <c r="D88" s="14"/>
      <c r="E88" s="14"/>
      <c r="F88" s="34"/>
      <c r="G88" s="34"/>
      <c r="H88" s="34"/>
      <c r="I88" s="34"/>
    </row>
    <row r="89" spans="1:9" s="5" customFormat="1" x14ac:dyDescent="0.2">
      <c r="A89" s="58"/>
      <c r="B89" s="14"/>
      <c r="D89" s="14"/>
      <c r="E89" s="14"/>
      <c r="F89" s="34"/>
      <c r="G89" s="34"/>
      <c r="H89" s="34"/>
      <c r="I89" s="34"/>
    </row>
    <row r="90" spans="1:9" s="5" customFormat="1" x14ac:dyDescent="0.2">
      <c r="A90" s="58"/>
      <c r="B90" s="14"/>
      <c r="D90" s="14"/>
      <c r="E90" s="14"/>
      <c r="F90" s="34"/>
      <c r="G90" s="34"/>
      <c r="H90" s="34"/>
      <c r="I90" s="34"/>
    </row>
    <row r="91" spans="1:9" s="5" customFormat="1" x14ac:dyDescent="0.2">
      <c r="A91" s="58"/>
      <c r="B91" s="14"/>
      <c r="D91" s="14"/>
      <c r="E91" s="14"/>
      <c r="F91" s="34"/>
      <c r="G91" s="34"/>
      <c r="H91" s="34"/>
      <c r="I91" s="34"/>
    </row>
    <row r="92" spans="1:9" s="5" customFormat="1" x14ac:dyDescent="0.2">
      <c r="A92" s="58"/>
      <c r="B92" s="14"/>
      <c r="D92" s="14"/>
      <c r="E92" s="14"/>
      <c r="F92" s="34"/>
      <c r="G92" s="34"/>
      <c r="H92" s="34"/>
      <c r="I92" s="34"/>
    </row>
    <row r="93" spans="1:9" s="5" customFormat="1" x14ac:dyDescent="0.2">
      <c r="A93" s="58"/>
      <c r="B93" s="14"/>
      <c r="D93" s="14"/>
      <c r="E93" s="14"/>
      <c r="F93" s="34"/>
      <c r="G93" s="34"/>
      <c r="H93" s="34"/>
      <c r="I93" s="34"/>
    </row>
    <row r="94" spans="1:9" s="5" customFormat="1" x14ac:dyDescent="0.2">
      <c r="A94" s="58"/>
      <c r="B94" s="14"/>
      <c r="D94" s="14"/>
      <c r="E94" s="14"/>
      <c r="F94" s="34"/>
      <c r="G94" s="34"/>
      <c r="H94" s="34"/>
      <c r="I94" s="34"/>
    </row>
    <row r="95" spans="1:9" s="5" customFormat="1" x14ac:dyDescent="0.2">
      <c r="A95" s="58"/>
      <c r="B95" s="14"/>
      <c r="D95" s="14"/>
      <c r="E95" s="14"/>
      <c r="F95" s="34"/>
      <c r="G95" s="34"/>
      <c r="H95" s="34"/>
      <c r="I95" s="34"/>
    </row>
    <row r="96" spans="1:9" s="5" customFormat="1" x14ac:dyDescent="0.2">
      <c r="A96" s="58"/>
      <c r="B96" s="14"/>
      <c r="D96" s="14"/>
      <c r="E96" s="14"/>
      <c r="F96" s="34"/>
      <c r="G96" s="34"/>
      <c r="H96" s="34"/>
      <c r="I96" s="34"/>
    </row>
    <row r="97" spans="1:9" s="5" customFormat="1" x14ac:dyDescent="0.2">
      <c r="A97" s="58"/>
      <c r="B97" s="14"/>
      <c r="D97" s="14"/>
      <c r="E97" s="14"/>
      <c r="F97" s="34"/>
      <c r="G97" s="34"/>
      <c r="H97" s="34"/>
      <c r="I97" s="34"/>
    </row>
    <row r="98" spans="1:9" s="5" customFormat="1" x14ac:dyDescent="0.2">
      <c r="A98" s="58"/>
      <c r="B98" s="14"/>
      <c r="D98" s="14"/>
      <c r="E98" s="14"/>
      <c r="F98" s="34"/>
      <c r="G98" s="34"/>
      <c r="H98" s="34"/>
      <c r="I98" s="34"/>
    </row>
    <row r="99" spans="1:9" s="5" customFormat="1" x14ac:dyDescent="0.2">
      <c r="A99" s="58"/>
      <c r="B99" s="14"/>
      <c r="D99" s="14"/>
      <c r="E99" s="14"/>
      <c r="F99" s="34"/>
      <c r="G99" s="34"/>
      <c r="H99" s="34"/>
      <c r="I99" s="34"/>
    </row>
    <row r="100" spans="1:9" s="5" customFormat="1" x14ac:dyDescent="0.2">
      <c r="A100" s="58"/>
      <c r="B100" s="14"/>
      <c r="D100" s="14"/>
      <c r="E100" s="14"/>
      <c r="F100" s="34"/>
      <c r="G100" s="34"/>
      <c r="H100" s="34"/>
      <c r="I100" s="34"/>
    </row>
    <row r="101" spans="1:9" s="5" customFormat="1" x14ac:dyDescent="0.2">
      <c r="A101" s="58"/>
      <c r="B101" s="14"/>
      <c r="D101" s="14"/>
      <c r="E101" s="14"/>
      <c r="F101" s="34"/>
      <c r="G101" s="34"/>
      <c r="H101" s="34"/>
      <c r="I101" s="34"/>
    </row>
    <row r="102" spans="1:9" s="5" customFormat="1" x14ac:dyDescent="0.2">
      <c r="A102" s="58"/>
      <c r="B102" s="14"/>
      <c r="D102" s="14"/>
      <c r="E102" s="14"/>
      <c r="F102" s="34"/>
      <c r="G102" s="34"/>
      <c r="H102" s="34"/>
      <c r="I102" s="34"/>
    </row>
    <row r="103" spans="1:9" s="5" customFormat="1" x14ac:dyDescent="0.2">
      <c r="A103" s="58"/>
      <c r="B103" s="14"/>
      <c r="D103" s="14"/>
      <c r="E103" s="14"/>
      <c r="F103" s="34"/>
      <c r="G103" s="34"/>
      <c r="H103" s="34"/>
      <c r="I103" s="34"/>
    </row>
    <row r="104" spans="1:9" s="5" customFormat="1" x14ac:dyDescent="0.2">
      <c r="A104" s="58"/>
      <c r="B104" s="14"/>
      <c r="D104" s="14"/>
      <c r="E104" s="14"/>
      <c r="F104" s="34"/>
      <c r="G104" s="34"/>
      <c r="H104" s="34"/>
      <c r="I104" s="34"/>
    </row>
    <row r="105" spans="1:9" s="5" customFormat="1" x14ac:dyDescent="0.2">
      <c r="A105" s="58"/>
      <c r="B105" s="14"/>
      <c r="D105" s="14"/>
      <c r="E105" s="14"/>
      <c r="F105" s="34"/>
      <c r="G105" s="34"/>
      <c r="H105" s="34"/>
      <c r="I105" s="34"/>
    </row>
    <row r="106" spans="1:9" s="5" customFormat="1" x14ac:dyDescent="0.2">
      <c r="A106" s="58"/>
      <c r="B106" s="14"/>
      <c r="D106" s="14"/>
      <c r="E106" s="14"/>
      <c r="F106" s="34"/>
      <c r="G106" s="34"/>
      <c r="H106" s="34"/>
      <c r="I106" s="34"/>
    </row>
    <row r="107" spans="1:9" s="5" customFormat="1" x14ac:dyDescent="0.2">
      <c r="A107" s="58"/>
      <c r="B107" s="14"/>
      <c r="D107" s="14"/>
      <c r="E107" s="14"/>
      <c r="F107" s="34"/>
      <c r="G107" s="34"/>
      <c r="H107" s="34"/>
      <c r="I107" s="34"/>
    </row>
    <row r="108" spans="1:9" s="5" customFormat="1" x14ac:dyDescent="0.2">
      <c r="A108" s="58"/>
      <c r="B108" s="14"/>
      <c r="D108" s="14"/>
      <c r="E108" s="14"/>
      <c r="F108" s="34"/>
      <c r="G108" s="34"/>
      <c r="H108" s="34"/>
      <c r="I108" s="34"/>
    </row>
    <row r="109" spans="1:9" s="5" customFormat="1" x14ac:dyDescent="0.2">
      <c r="A109" s="58"/>
      <c r="B109" s="14"/>
      <c r="D109" s="14"/>
      <c r="E109" s="14"/>
      <c r="F109" s="34"/>
      <c r="G109" s="34"/>
      <c r="H109" s="34"/>
      <c r="I109" s="34"/>
    </row>
    <row r="110" spans="1:9" s="5" customFormat="1" x14ac:dyDescent="0.2">
      <c r="A110" s="58"/>
      <c r="B110" s="14"/>
      <c r="D110" s="14"/>
      <c r="E110" s="14"/>
      <c r="F110" s="34"/>
      <c r="G110" s="34"/>
      <c r="H110" s="34"/>
      <c r="I110" s="34"/>
    </row>
    <row r="111" spans="1:9" s="5" customFormat="1" x14ac:dyDescent="0.2">
      <c r="A111" s="58"/>
      <c r="B111" s="14"/>
      <c r="D111" s="14"/>
      <c r="E111" s="14"/>
      <c r="F111" s="34"/>
      <c r="G111" s="34"/>
      <c r="H111" s="34"/>
      <c r="I111" s="34"/>
    </row>
    <row r="112" spans="1:9" s="5" customFormat="1" x14ac:dyDescent="0.2">
      <c r="A112" s="58"/>
      <c r="B112" s="14"/>
      <c r="D112" s="14"/>
      <c r="E112" s="14"/>
      <c r="F112" s="34"/>
      <c r="G112" s="34"/>
      <c r="H112" s="34"/>
      <c r="I112" s="34"/>
    </row>
    <row r="113" spans="1:9" s="5" customFormat="1" x14ac:dyDescent="0.2">
      <c r="A113" s="58"/>
      <c r="B113" s="14"/>
      <c r="D113" s="14"/>
      <c r="E113" s="14"/>
      <c r="F113" s="34"/>
      <c r="G113" s="34"/>
      <c r="H113" s="34"/>
      <c r="I113" s="34"/>
    </row>
    <row r="114" spans="1:9" s="5" customFormat="1" x14ac:dyDescent="0.2">
      <c r="A114" s="58"/>
      <c r="B114" s="14"/>
      <c r="D114" s="14"/>
      <c r="E114" s="14"/>
      <c r="F114" s="34"/>
      <c r="G114" s="34"/>
      <c r="H114" s="34"/>
      <c r="I114" s="34"/>
    </row>
    <row r="115" spans="1:9" s="5" customFormat="1" x14ac:dyDescent="0.2">
      <c r="A115" s="58"/>
      <c r="B115" s="14"/>
      <c r="D115" s="14"/>
      <c r="E115" s="14"/>
      <c r="F115" s="34"/>
      <c r="G115" s="34"/>
      <c r="H115" s="34"/>
      <c r="I115" s="34"/>
    </row>
    <row r="116" spans="1:9" s="5" customFormat="1" x14ac:dyDescent="0.2">
      <c r="A116" s="58"/>
      <c r="B116" s="14"/>
      <c r="D116" s="14"/>
      <c r="E116" s="14"/>
      <c r="F116" s="34"/>
      <c r="G116" s="34"/>
      <c r="H116" s="34"/>
      <c r="I116" s="34"/>
    </row>
    <row r="117" spans="1:9" s="5" customFormat="1" x14ac:dyDescent="0.2">
      <c r="A117" s="58"/>
      <c r="B117" s="14"/>
      <c r="D117" s="14"/>
      <c r="E117" s="14"/>
      <c r="F117" s="34"/>
      <c r="G117" s="34"/>
      <c r="H117" s="34"/>
      <c r="I117" s="34"/>
    </row>
    <row r="118" spans="1:9" s="5" customFormat="1" x14ac:dyDescent="0.2">
      <c r="A118" s="58"/>
      <c r="B118" s="14"/>
      <c r="D118" s="14"/>
      <c r="E118" s="14"/>
      <c r="F118" s="34"/>
      <c r="G118" s="34"/>
      <c r="H118" s="34"/>
      <c r="I118" s="34"/>
    </row>
    <row r="119" spans="1:9" s="5" customFormat="1" x14ac:dyDescent="0.2">
      <c r="A119" s="58"/>
      <c r="B119" s="14"/>
      <c r="D119" s="14"/>
      <c r="E119" s="14"/>
      <c r="F119" s="34"/>
      <c r="G119" s="34"/>
      <c r="H119" s="34"/>
      <c r="I119" s="34"/>
    </row>
    <row r="120" spans="1:9" s="5" customFormat="1" x14ac:dyDescent="0.2">
      <c r="A120" s="58"/>
      <c r="B120" s="14"/>
      <c r="D120" s="14"/>
      <c r="E120" s="14"/>
      <c r="F120" s="34"/>
      <c r="G120" s="34"/>
      <c r="H120" s="34"/>
      <c r="I120" s="34"/>
    </row>
    <row r="121" spans="1:9" s="5" customFormat="1" x14ac:dyDescent="0.2">
      <c r="A121" s="58"/>
      <c r="B121" s="14"/>
      <c r="D121" s="14"/>
      <c r="E121" s="14"/>
      <c r="F121" s="34"/>
      <c r="G121" s="34"/>
      <c r="H121" s="34"/>
      <c r="I121" s="34"/>
    </row>
    <row r="122" spans="1:9" s="5" customFormat="1" x14ac:dyDescent="0.2">
      <c r="A122" s="58"/>
      <c r="B122" s="14"/>
      <c r="D122" s="14"/>
      <c r="E122" s="14"/>
      <c r="F122" s="34"/>
      <c r="G122" s="34"/>
      <c r="H122" s="34"/>
      <c r="I122" s="34"/>
    </row>
    <row r="123" spans="1:9" s="5" customFormat="1" x14ac:dyDescent="0.2">
      <c r="A123" s="58"/>
      <c r="B123" s="14"/>
      <c r="D123" s="14"/>
      <c r="E123" s="14"/>
      <c r="F123" s="34"/>
      <c r="G123" s="34"/>
      <c r="H123" s="34"/>
      <c r="I123" s="34"/>
    </row>
    <row r="124" spans="1:9" s="5" customFormat="1" x14ac:dyDescent="0.2">
      <c r="A124" s="58"/>
      <c r="B124" s="14"/>
      <c r="D124" s="14"/>
      <c r="E124" s="14"/>
      <c r="F124" s="34"/>
      <c r="G124" s="34"/>
      <c r="H124" s="34"/>
      <c r="I124" s="34"/>
    </row>
    <row r="125" spans="1:9" s="5" customFormat="1" x14ac:dyDescent="0.2">
      <c r="A125" s="58"/>
      <c r="B125" s="14"/>
      <c r="D125" s="14"/>
      <c r="E125" s="14"/>
      <c r="F125" s="34"/>
      <c r="G125" s="34"/>
      <c r="H125" s="34"/>
      <c r="I125" s="34"/>
    </row>
    <row r="126" spans="1:9" s="5" customFormat="1" x14ac:dyDescent="0.2">
      <c r="A126" s="58"/>
      <c r="B126" s="14"/>
      <c r="D126" s="14"/>
      <c r="E126" s="14"/>
      <c r="F126" s="34"/>
      <c r="G126" s="34"/>
      <c r="H126" s="34"/>
      <c r="I126" s="34"/>
    </row>
    <row r="127" spans="1:9" s="5" customFormat="1" x14ac:dyDescent="0.2">
      <c r="A127" s="58"/>
      <c r="B127" s="14"/>
      <c r="D127" s="14"/>
      <c r="E127" s="14"/>
      <c r="F127" s="34"/>
      <c r="G127" s="34"/>
      <c r="H127" s="34"/>
      <c r="I127" s="34"/>
    </row>
    <row r="128" spans="1:9" s="5" customFormat="1" x14ac:dyDescent="0.2">
      <c r="A128" s="58"/>
      <c r="B128" s="14"/>
      <c r="D128" s="14"/>
      <c r="E128" s="14"/>
      <c r="F128" s="34"/>
      <c r="G128" s="34"/>
      <c r="H128" s="34"/>
      <c r="I128" s="34"/>
    </row>
    <row r="129" spans="1:9" s="5" customFormat="1" x14ac:dyDescent="0.2">
      <c r="A129" s="58"/>
      <c r="B129" s="14"/>
      <c r="D129" s="14"/>
      <c r="E129" s="14"/>
      <c r="F129" s="34"/>
      <c r="G129" s="34"/>
      <c r="H129" s="34"/>
      <c r="I129" s="34"/>
    </row>
    <row r="130" spans="1:9" s="5" customFormat="1" x14ac:dyDescent="0.2">
      <c r="A130" s="58"/>
      <c r="B130" s="14"/>
      <c r="D130" s="14"/>
      <c r="E130" s="14"/>
      <c r="F130" s="34"/>
      <c r="G130" s="34"/>
      <c r="H130" s="34"/>
      <c r="I130" s="34"/>
    </row>
    <row r="131" spans="1:9" s="5" customFormat="1" x14ac:dyDescent="0.2">
      <c r="A131" s="58"/>
      <c r="B131" s="14"/>
      <c r="D131" s="14"/>
      <c r="E131" s="14"/>
      <c r="F131" s="34"/>
      <c r="G131" s="34"/>
      <c r="H131" s="34"/>
      <c r="I131" s="34"/>
    </row>
    <row r="132" spans="1:9" s="5" customFormat="1" x14ac:dyDescent="0.2">
      <c r="A132" s="58"/>
      <c r="B132" s="14"/>
      <c r="D132" s="14"/>
      <c r="E132" s="14"/>
      <c r="F132" s="34"/>
      <c r="G132" s="34"/>
      <c r="H132" s="34"/>
      <c r="I132" s="34"/>
    </row>
    <row r="133" spans="1:9" s="5" customFormat="1" x14ac:dyDescent="0.2">
      <c r="A133" s="58"/>
      <c r="B133" s="14"/>
      <c r="D133" s="14"/>
      <c r="E133" s="14"/>
      <c r="F133" s="34"/>
      <c r="G133" s="34"/>
      <c r="H133" s="34"/>
      <c r="I133" s="34"/>
    </row>
    <row r="134" spans="1:9" s="5" customFormat="1" x14ac:dyDescent="0.2">
      <c r="A134" s="58"/>
      <c r="B134" s="14"/>
      <c r="D134" s="14"/>
      <c r="E134" s="14"/>
      <c r="F134" s="34"/>
      <c r="G134" s="34"/>
      <c r="H134" s="34"/>
      <c r="I134" s="34"/>
    </row>
    <row r="135" spans="1:9" s="5" customFormat="1" x14ac:dyDescent="0.2">
      <c r="A135" s="58"/>
      <c r="B135" s="14"/>
      <c r="D135" s="14"/>
      <c r="E135" s="14"/>
      <c r="F135" s="34"/>
      <c r="G135" s="34"/>
      <c r="H135" s="34"/>
      <c r="I135" s="34"/>
    </row>
    <row r="136" spans="1:9" s="5" customFormat="1" x14ac:dyDescent="0.2">
      <c r="A136" s="58"/>
      <c r="B136" s="14"/>
      <c r="D136" s="14"/>
      <c r="E136" s="14"/>
      <c r="F136" s="34"/>
      <c r="G136" s="34"/>
      <c r="H136" s="34"/>
      <c r="I136" s="34"/>
    </row>
    <row r="137" spans="1:9" s="5" customFormat="1" x14ac:dyDescent="0.2">
      <c r="A137" s="58"/>
      <c r="B137" s="14"/>
      <c r="D137" s="14"/>
      <c r="E137" s="14"/>
      <c r="F137" s="34"/>
      <c r="G137" s="34"/>
      <c r="H137" s="34"/>
      <c r="I137" s="34"/>
    </row>
    <row r="138" spans="1:9" s="5" customFormat="1" x14ac:dyDescent="0.2">
      <c r="A138" s="58"/>
      <c r="B138" s="14"/>
      <c r="D138" s="14"/>
      <c r="E138" s="14"/>
      <c r="F138" s="34"/>
      <c r="G138" s="34"/>
      <c r="H138" s="34"/>
      <c r="I138" s="34"/>
    </row>
    <row r="139" spans="1:9" s="5" customFormat="1" x14ac:dyDescent="0.2">
      <c r="A139" s="58"/>
      <c r="B139" s="14"/>
      <c r="D139" s="14"/>
      <c r="E139" s="14"/>
      <c r="F139" s="34"/>
      <c r="G139" s="34"/>
      <c r="H139" s="34"/>
      <c r="I139" s="34"/>
    </row>
    <row r="140" spans="1:9" s="5" customFormat="1" x14ac:dyDescent="0.2">
      <c r="A140" s="58"/>
      <c r="B140" s="14"/>
      <c r="D140" s="14"/>
      <c r="E140" s="14"/>
      <c r="F140" s="34"/>
      <c r="G140" s="34"/>
      <c r="H140" s="34"/>
      <c r="I140" s="34"/>
    </row>
    <row r="141" spans="1:9" x14ac:dyDescent="0.2">
      <c r="A141" s="58"/>
      <c r="B141" s="14"/>
      <c r="C141" s="5"/>
      <c r="D141" s="14"/>
      <c r="E141" s="14"/>
      <c r="F141" s="34"/>
      <c r="G141" s="34"/>
      <c r="H141" s="34"/>
      <c r="I141" s="34"/>
    </row>
    <row r="142" spans="1:9" x14ac:dyDescent="0.2">
      <c r="A142" s="58"/>
      <c r="B142" s="14"/>
      <c r="C142" s="5"/>
      <c r="D142" s="14"/>
      <c r="E142" s="14"/>
      <c r="F142" s="34"/>
      <c r="G142" s="34"/>
      <c r="H142" s="34"/>
      <c r="I142" s="34"/>
    </row>
  </sheetData>
  <mergeCells count="26">
    <mergeCell ref="D33:E33"/>
    <mergeCell ref="D35:E35"/>
    <mergeCell ref="D36:E36"/>
    <mergeCell ref="A38:A40"/>
    <mergeCell ref="B38:B40"/>
    <mergeCell ref="D38:E38"/>
    <mergeCell ref="D39:E39"/>
    <mergeCell ref="D40:E40"/>
    <mergeCell ref="A1:I1"/>
    <mergeCell ref="A3:I3"/>
    <mergeCell ref="A2:I2"/>
    <mergeCell ref="F5:I5"/>
    <mergeCell ref="A4:I4"/>
    <mergeCell ref="A6:A7"/>
    <mergeCell ref="B6:B7"/>
    <mergeCell ref="C6:C7"/>
    <mergeCell ref="D12:E12"/>
    <mergeCell ref="D13:E13"/>
    <mergeCell ref="D24:E24"/>
    <mergeCell ref="D27:E27"/>
    <mergeCell ref="D22:E22"/>
    <mergeCell ref="D6:E6"/>
    <mergeCell ref="F6:I6"/>
    <mergeCell ref="D15:E15"/>
    <mergeCell ref="D16:E16"/>
    <mergeCell ref="D21:E21"/>
  </mergeCells>
  <pageMargins left="0.5" right="0.5" top="0.7" bottom="0.5" header="0.3" footer="0.3"/>
  <pageSetup paperSize="9" scale="70" orientation="landscape" r:id="rId1"/>
  <headerFooter differentFirst="1">
    <oddHeader>&amp;C&amp;14&amp;P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abSelected="1" topLeftCell="A16" zoomScale="84" zoomScaleNormal="84" workbookViewId="0">
      <selection activeCell="K21" sqref="K21"/>
    </sheetView>
  </sheetViews>
  <sheetFormatPr defaultRowHeight="18.75" x14ac:dyDescent="0.3"/>
  <cols>
    <col min="1" max="1" width="10" style="64" bestFit="1" customWidth="1"/>
    <col min="2" max="2" width="44.83203125" style="64" customWidth="1"/>
    <col min="3" max="3" width="16" style="64" customWidth="1"/>
    <col min="4" max="4" width="37.6640625" style="64" customWidth="1"/>
    <col min="5" max="5" width="45.33203125" style="64" customWidth="1"/>
    <col min="6" max="6" width="17" style="64" customWidth="1"/>
    <col min="7" max="7" width="16.6640625" style="64" customWidth="1"/>
    <col min="8" max="8" width="15" style="64" customWidth="1"/>
    <col min="9" max="9" width="16.83203125" style="64" customWidth="1"/>
    <col min="10" max="16384" width="9.33203125" style="64"/>
  </cols>
  <sheetData>
    <row r="1" spans="1:9" ht="25.5" customHeight="1" x14ac:dyDescent="0.3">
      <c r="A1" s="113" t="s">
        <v>43</v>
      </c>
      <c r="B1" s="113"/>
      <c r="C1" s="113"/>
      <c r="D1" s="113"/>
      <c r="E1" s="113"/>
      <c r="F1" s="113"/>
      <c r="G1" s="113"/>
      <c r="H1" s="113"/>
      <c r="I1" s="113"/>
    </row>
    <row r="2" spans="1:9" ht="20.25" customHeight="1" x14ac:dyDescent="0.3">
      <c r="A2" s="90" t="s">
        <v>31</v>
      </c>
      <c r="B2" s="90"/>
      <c r="C2" s="90"/>
      <c r="D2" s="90"/>
      <c r="E2" s="90"/>
      <c r="F2" s="90"/>
      <c r="G2" s="90"/>
      <c r="H2" s="90"/>
      <c r="I2" s="90"/>
    </row>
    <row r="3" spans="1:9" ht="43.5" customHeight="1" x14ac:dyDescent="0.3">
      <c r="A3" s="90" t="s">
        <v>40</v>
      </c>
      <c r="B3" s="90"/>
      <c r="C3" s="90"/>
      <c r="D3" s="90"/>
      <c r="E3" s="90"/>
      <c r="F3" s="90"/>
      <c r="G3" s="90"/>
      <c r="H3" s="90"/>
      <c r="I3" s="90"/>
    </row>
    <row r="4" spans="1:9" ht="23.25" customHeight="1" x14ac:dyDescent="0.3">
      <c r="A4" s="91" t="str">
        <f>+'Đất ở tại nông thôn'!A4:H4</f>
        <v>(Ban hành kèm theo Quyết định số:            /2023/QĐ-UBND ngày        tháng        năm 2023 của Ủy ban nhân dân tỉnh)</v>
      </c>
      <c r="B4" s="91"/>
      <c r="C4" s="91"/>
      <c r="D4" s="91"/>
      <c r="E4" s="91"/>
      <c r="F4" s="91"/>
      <c r="G4" s="91"/>
      <c r="H4" s="91"/>
      <c r="I4" s="91"/>
    </row>
    <row r="5" spans="1:9" s="5" customFormat="1" ht="30.75" customHeight="1" x14ac:dyDescent="0.2">
      <c r="A5" s="52"/>
      <c r="B5" s="52"/>
      <c r="C5" s="52"/>
      <c r="D5" s="52"/>
      <c r="E5" s="52"/>
      <c r="F5" s="77" t="s">
        <v>10</v>
      </c>
      <c r="G5" s="77"/>
      <c r="H5" s="77"/>
      <c r="I5" s="77"/>
    </row>
    <row r="6" spans="1:9" s="5" customFormat="1" ht="27.75" customHeight="1" x14ac:dyDescent="0.2">
      <c r="A6" s="85" t="s">
        <v>11</v>
      </c>
      <c r="B6" s="85" t="s">
        <v>0</v>
      </c>
      <c r="C6" s="85" t="s">
        <v>7</v>
      </c>
      <c r="D6" s="85" t="s">
        <v>6</v>
      </c>
      <c r="E6" s="85"/>
      <c r="F6" s="80" t="s">
        <v>8</v>
      </c>
      <c r="G6" s="80"/>
      <c r="H6" s="80"/>
      <c r="I6" s="80"/>
    </row>
    <row r="7" spans="1:9" s="3" customFormat="1" ht="36" customHeight="1" x14ac:dyDescent="0.2">
      <c r="A7" s="85"/>
      <c r="B7" s="85"/>
      <c r="C7" s="85"/>
      <c r="D7" s="53" t="s">
        <v>5</v>
      </c>
      <c r="E7" s="53" t="s">
        <v>4</v>
      </c>
      <c r="F7" s="54" t="s">
        <v>1</v>
      </c>
      <c r="G7" s="54" t="s">
        <v>2</v>
      </c>
      <c r="H7" s="54" t="s">
        <v>3</v>
      </c>
      <c r="I7" s="54" t="s">
        <v>44</v>
      </c>
    </row>
    <row r="8" spans="1:9" s="3" customFormat="1" x14ac:dyDescent="0.2">
      <c r="A8" s="53">
        <v>1</v>
      </c>
      <c r="B8" s="55" t="s">
        <v>29</v>
      </c>
      <c r="C8" s="53"/>
      <c r="D8" s="53"/>
      <c r="E8" s="53"/>
      <c r="F8" s="54"/>
      <c r="G8" s="54"/>
      <c r="H8" s="54"/>
      <c r="I8" s="54"/>
    </row>
    <row r="9" spans="1:9" s="3" customFormat="1" x14ac:dyDescent="0.2">
      <c r="A9" s="65">
        <v>1164</v>
      </c>
      <c r="B9" s="56" t="s">
        <v>17</v>
      </c>
      <c r="C9" s="57" t="s">
        <v>30</v>
      </c>
      <c r="D9" s="66" t="s">
        <v>96</v>
      </c>
      <c r="E9" s="66" t="s">
        <v>97</v>
      </c>
      <c r="F9" s="67">
        <f>+'Đất ở tại đô thị'!F9*0.6</f>
        <v>1415.3999999999999</v>
      </c>
      <c r="G9" s="67">
        <f>+'Đất ở tại đô thị'!G9*0.6</f>
        <v>849.2399999999999</v>
      </c>
      <c r="H9" s="67">
        <f>+'Đất ở tại đô thị'!H9*0.6</f>
        <v>566.16</v>
      </c>
      <c r="I9" s="67">
        <f>+'Đất ở tại đô thị'!I9*0.6</f>
        <v>283.08</v>
      </c>
    </row>
    <row r="10" spans="1:9" s="3" customFormat="1" x14ac:dyDescent="0.2">
      <c r="A10" s="68">
        <v>1165</v>
      </c>
      <c r="B10" s="56" t="s">
        <v>98</v>
      </c>
      <c r="C10" s="57" t="s">
        <v>30</v>
      </c>
      <c r="D10" s="66" t="s">
        <v>99</v>
      </c>
      <c r="E10" s="66" t="s">
        <v>100</v>
      </c>
      <c r="F10" s="67">
        <f>+'Đất ở tại đô thị'!F10*0.6</f>
        <v>1320</v>
      </c>
      <c r="G10" s="67">
        <f>+'Đất ở tại đô thị'!G10*0.6</f>
        <v>792</v>
      </c>
      <c r="H10" s="67">
        <f>+'Đất ở tại đô thị'!H10*0.6</f>
        <v>528</v>
      </c>
      <c r="I10" s="67">
        <f>+'Đất ở tại đô thị'!I10*0.6</f>
        <v>264</v>
      </c>
    </row>
    <row r="11" spans="1:9" s="3" customFormat="1" x14ac:dyDescent="0.2">
      <c r="A11" s="65">
        <v>1166</v>
      </c>
      <c r="B11" s="56" t="s">
        <v>101</v>
      </c>
      <c r="C11" s="57" t="s">
        <v>30</v>
      </c>
      <c r="D11" s="66" t="s">
        <v>102</v>
      </c>
      <c r="E11" s="66" t="s">
        <v>103</v>
      </c>
      <c r="F11" s="67">
        <f>+'Đất ở tại đô thị'!F11*0.6</f>
        <v>1890</v>
      </c>
      <c r="G11" s="67">
        <f>+'Đất ở tại đô thị'!G11*0.6</f>
        <v>1134</v>
      </c>
      <c r="H11" s="67">
        <f>+'Đất ở tại đô thị'!H11*0.6</f>
        <v>756</v>
      </c>
      <c r="I11" s="67">
        <f>+'Đất ở tại đô thị'!I11*0.6</f>
        <v>378</v>
      </c>
    </row>
    <row r="12" spans="1:9" s="3" customFormat="1" x14ac:dyDescent="0.2">
      <c r="A12" s="68">
        <v>1167</v>
      </c>
      <c r="B12" s="56" t="s">
        <v>104</v>
      </c>
      <c r="C12" s="57" t="s">
        <v>30</v>
      </c>
      <c r="D12" s="104" t="s">
        <v>105</v>
      </c>
      <c r="E12" s="105"/>
      <c r="F12" s="67">
        <f>+'Đất ở tại đô thị'!F12*0.6</f>
        <v>3600</v>
      </c>
      <c r="G12" s="67">
        <f>+'Đất ở tại đô thị'!G12*0.6</f>
        <v>2160</v>
      </c>
      <c r="H12" s="67">
        <f>+'Đất ở tại đô thị'!H12*0.6</f>
        <v>1440</v>
      </c>
      <c r="I12" s="67">
        <f>+'Đất ở tại đô thị'!I12*0.6</f>
        <v>720</v>
      </c>
    </row>
    <row r="13" spans="1:9" s="3" customFormat="1" x14ac:dyDescent="0.2">
      <c r="A13" s="65">
        <v>1168</v>
      </c>
      <c r="B13" s="56" t="s">
        <v>106</v>
      </c>
      <c r="C13" s="57" t="s">
        <v>30</v>
      </c>
      <c r="D13" s="104" t="s">
        <v>105</v>
      </c>
      <c r="E13" s="105"/>
      <c r="F13" s="67">
        <f>+'Đất ở tại đô thị'!F13*0.6</f>
        <v>2880</v>
      </c>
      <c r="G13" s="67">
        <f>+'Đất ở tại đô thị'!G13*0.6</f>
        <v>1728</v>
      </c>
      <c r="H13" s="67">
        <f>+'Đất ở tại đô thị'!H13*0.6</f>
        <v>1152</v>
      </c>
      <c r="I13" s="67">
        <f>+'Đất ở tại đô thị'!I13*0.6</f>
        <v>576</v>
      </c>
    </row>
    <row r="14" spans="1:9" s="3" customFormat="1" x14ac:dyDescent="0.2">
      <c r="A14" s="68">
        <v>1169</v>
      </c>
      <c r="B14" s="56" t="s">
        <v>107</v>
      </c>
      <c r="C14" s="57" t="s">
        <v>30</v>
      </c>
      <c r="D14" s="66" t="s">
        <v>14</v>
      </c>
      <c r="E14" s="66" t="s">
        <v>108</v>
      </c>
      <c r="F14" s="67">
        <f>+'Đất ở tại đô thị'!F14*0.6</f>
        <v>2400</v>
      </c>
      <c r="G14" s="67">
        <f>+'Đất ở tại đô thị'!G14*0.6</f>
        <v>1440</v>
      </c>
      <c r="H14" s="67">
        <f>+'Đất ở tại đô thị'!H14*0.6</f>
        <v>960</v>
      </c>
      <c r="I14" s="67">
        <f>+'Đất ở tại đô thị'!I14*0.6</f>
        <v>480</v>
      </c>
    </row>
    <row r="15" spans="1:9" s="3" customFormat="1" ht="37.5" x14ac:dyDescent="0.2">
      <c r="A15" s="65">
        <v>1170</v>
      </c>
      <c r="B15" s="69" t="s">
        <v>109</v>
      </c>
      <c r="C15" s="57" t="s">
        <v>30</v>
      </c>
      <c r="D15" s="104" t="s">
        <v>110</v>
      </c>
      <c r="E15" s="105"/>
      <c r="F15" s="67">
        <f>+'Đất ở tại đô thị'!F15*0.6</f>
        <v>3240</v>
      </c>
      <c r="G15" s="67">
        <f>+'Đất ở tại đô thị'!G15*0.6</f>
        <v>1944</v>
      </c>
      <c r="H15" s="67">
        <f>+'Đất ở tại đô thị'!H15*0.6</f>
        <v>1296</v>
      </c>
      <c r="I15" s="67">
        <f>+'Đất ở tại đô thị'!I15*0.6</f>
        <v>648</v>
      </c>
    </row>
    <row r="16" spans="1:9" s="3" customFormat="1" ht="37.5" x14ac:dyDescent="0.2">
      <c r="A16" s="68">
        <v>1171</v>
      </c>
      <c r="B16" s="56" t="s">
        <v>111</v>
      </c>
      <c r="C16" s="57" t="s">
        <v>30</v>
      </c>
      <c r="D16" s="104" t="s">
        <v>105</v>
      </c>
      <c r="E16" s="105"/>
      <c r="F16" s="67">
        <f>+'Đất ở tại đô thị'!F16*0.6</f>
        <v>6264</v>
      </c>
      <c r="G16" s="67">
        <f>+'Đất ở tại đô thị'!G16*0.6</f>
        <v>3758.3999999999996</v>
      </c>
      <c r="H16" s="67">
        <f>+'Đất ở tại đô thị'!H16*0.6</f>
        <v>2505.6</v>
      </c>
      <c r="I16" s="67">
        <f>+'Đất ở tại đô thị'!I16*0.6</f>
        <v>1252.8</v>
      </c>
    </row>
    <row r="17" spans="1:12" s="3" customFormat="1" ht="56.25" x14ac:dyDescent="0.2">
      <c r="A17" s="65">
        <v>1172</v>
      </c>
      <c r="B17" s="69" t="s">
        <v>112</v>
      </c>
      <c r="C17" s="57" t="s">
        <v>30</v>
      </c>
      <c r="D17" s="70" t="s">
        <v>113</v>
      </c>
      <c r="E17" s="70" t="s">
        <v>56</v>
      </c>
      <c r="F17" s="67">
        <f>+'Đất ở tại đô thị'!F17*0.6</f>
        <v>1500</v>
      </c>
      <c r="G17" s="67">
        <f>+'Đất ở tại đô thị'!G17*0.6</f>
        <v>900</v>
      </c>
      <c r="H17" s="67">
        <f>+'Đất ở tại đô thị'!H17*0.6</f>
        <v>600</v>
      </c>
      <c r="I17" s="67">
        <f>+'Đất ở tại đô thị'!I17*0.6</f>
        <v>300</v>
      </c>
    </row>
    <row r="18" spans="1:12" s="3" customFormat="1" ht="56.25" x14ac:dyDescent="0.2">
      <c r="A18" s="68">
        <v>1173</v>
      </c>
      <c r="B18" s="69" t="s">
        <v>114</v>
      </c>
      <c r="C18" s="57" t="s">
        <v>30</v>
      </c>
      <c r="D18" s="70" t="s">
        <v>113</v>
      </c>
      <c r="E18" s="70" t="s">
        <v>56</v>
      </c>
      <c r="F18" s="67">
        <f>+'Đất ở tại đô thị'!F18*0.6</f>
        <v>1500</v>
      </c>
      <c r="G18" s="67">
        <f>+'Đất ở tại đô thị'!G18*0.6</f>
        <v>900</v>
      </c>
      <c r="H18" s="67">
        <f>+'Đất ở tại đô thị'!H18*0.6</f>
        <v>600</v>
      </c>
      <c r="I18" s="67">
        <f>+'Đất ở tại đô thị'!I18*0.6</f>
        <v>300</v>
      </c>
    </row>
    <row r="19" spans="1:12" s="3" customFormat="1" ht="56.25" x14ac:dyDescent="0.2">
      <c r="A19" s="65">
        <v>1174</v>
      </c>
      <c r="B19" s="69" t="s">
        <v>115</v>
      </c>
      <c r="C19" s="57" t="s">
        <v>30</v>
      </c>
      <c r="D19" s="70" t="s">
        <v>113</v>
      </c>
      <c r="E19" s="70" t="s">
        <v>56</v>
      </c>
      <c r="F19" s="67">
        <f>+'Đất ở tại đô thị'!F19*0.6</f>
        <v>1500</v>
      </c>
      <c r="G19" s="67">
        <f>+'Đất ở tại đô thị'!G19*0.6</f>
        <v>900</v>
      </c>
      <c r="H19" s="67">
        <f>+'Đất ở tại đô thị'!H19*0.6</f>
        <v>600</v>
      </c>
      <c r="I19" s="67">
        <f>+'Đất ở tại đô thị'!I19*0.6</f>
        <v>300</v>
      </c>
    </row>
    <row r="20" spans="1:12" s="3" customFormat="1" x14ac:dyDescent="0.2">
      <c r="A20" s="71">
        <v>3</v>
      </c>
      <c r="B20" s="72" t="s">
        <v>121</v>
      </c>
      <c r="C20" s="57"/>
      <c r="D20" s="70"/>
      <c r="E20" s="70"/>
      <c r="F20" s="67"/>
      <c r="G20" s="67"/>
      <c r="H20" s="67"/>
      <c r="I20" s="67"/>
    </row>
    <row r="21" spans="1:12" s="3" customFormat="1" ht="56.25" x14ac:dyDescent="0.2">
      <c r="A21" s="40" t="s">
        <v>116</v>
      </c>
      <c r="B21" s="69" t="s">
        <v>117</v>
      </c>
      <c r="C21" s="57" t="s">
        <v>13</v>
      </c>
      <c r="D21" s="86" t="s">
        <v>68</v>
      </c>
      <c r="E21" s="86"/>
      <c r="F21" s="67">
        <f>+'Đất ở tại đô thị'!F21*0.6</f>
        <v>2250</v>
      </c>
      <c r="G21" s="67">
        <f>+'Đất ở tại đô thị'!G21*0.6</f>
        <v>1350</v>
      </c>
      <c r="H21" s="67">
        <f>+'Đất ở tại đô thị'!H21*0.6</f>
        <v>900</v>
      </c>
      <c r="I21" s="67">
        <f>+'Đất ở tại đô thị'!I21*0.6</f>
        <v>450</v>
      </c>
      <c r="J21" s="4"/>
      <c r="K21" s="4"/>
      <c r="L21" s="4"/>
    </row>
    <row r="22" spans="1:12" s="3" customFormat="1" ht="37.5" x14ac:dyDescent="0.2">
      <c r="A22" s="40" t="s">
        <v>118</v>
      </c>
      <c r="B22" s="56" t="s">
        <v>119</v>
      </c>
      <c r="C22" s="57" t="s">
        <v>13</v>
      </c>
      <c r="D22" s="86" t="s">
        <v>120</v>
      </c>
      <c r="E22" s="86"/>
      <c r="F22" s="67">
        <f>+'Đất ở tại đô thị'!F22*0.6</f>
        <v>1266</v>
      </c>
      <c r="G22" s="67">
        <f>+'Đất ở tại đô thị'!G22*0.6</f>
        <v>759.6</v>
      </c>
      <c r="H22" s="67">
        <f>+'Đất ở tại đô thị'!H22*0.6</f>
        <v>506.4</v>
      </c>
      <c r="I22" s="67">
        <f>+'Đất ở tại đô thị'!I22*0.6</f>
        <v>253.2</v>
      </c>
      <c r="J22" s="4"/>
      <c r="K22" s="4"/>
      <c r="L22" s="4"/>
    </row>
    <row r="23" spans="1:12" s="3" customFormat="1" ht="20.25" customHeight="1" x14ac:dyDescent="0.2">
      <c r="A23" s="53">
        <v>5</v>
      </c>
      <c r="B23" s="18" t="s">
        <v>69</v>
      </c>
      <c r="C23" s="18"/>
      <c r="D23" s="18"/>
      <c r="E23" s="53"/>
      <c r="F23" s="67"/>
      <c r="G23" s="67"/>
      <c r="H23" s="67"/>
      <c r="I23" s="67"/>
    </row>
    <row r="24" spans="1:12" s="3" customFormat="1" ht="56.25" x14ac:dyDescent="0.2">
      <c r="A24" s="36" t="s">
        <v>123</v>
      </c>
      <c r="B24" s="69" t="s">
        <v>122</v>
      </c>
      <c r="C24" s="57" t="s">
        <v>16</v>
      </c>
      <c r="D24" s="86" t="s">
        <v>68</v>
      </c>
      <c r="E24" s="86"/>
      <c r="F24" s="67">
        <f>+'Đất ở tại đô thị'!F24*0.6</f>
        <v>3330</v>
      </c>
      <c r="G24" s="67">
        <f>+'Đất ở tại đô thị'!G24*0.6</f>
        <v>1998</v>
      </c>
      <c r="H24" s="67">
        <f>+'Đất ở tại đô thị'!H24*0.6</f>
        <v>1332</v>
      </c>
      <c r="I24" s="67">
        <f>+'Đất ở tại đô thị'!I24*0.6</f>
        <v>666</v>
      </c>
      <c r="J24" s="4"/>
      <c r="K24" s="4"/>
      <c r="L24" s="4"/>
    </row>
    <row r="25" spans="1:12" s="3" customFormat="1" x14ac:dyDescent="0.2">
      <c r="A25" s="17">
        <v>6</v>
      </c>
      <c r="B25" s="18" t="s">
        <v>27</v>
      </c>
      <c r="C25" s="16"/>
      <c r="D25" s="16"/>
      <c r="E25" s="23"/>
      <c r="F25" s="67"/>
      <c r="G25" s="67"/>
      <c r="H25" s="67"/>
      <c r="I25" s="67"/>
    </row>
    <row r="26" spans="1:12" s="3" customFormat="1" ht="37.5" x14ac:dyDescent="0.2">
      <c r="A26" s="36" t="s">
        <v>124</v>
      </c>
      <c r="B26" s="69" t="s">
        <v>125</v>
      </c>
      <c r="C26" s="69"/>
      <c r="D26" s="70" t="s">
        <v>28</v>
      </c>
      <c r="E26" s="70" t="s">
        <v>56</v>
      </c>
      <c r="F26" s="67">
        <f>+'Đất ở tại đô thị'!F26*0.6</f>
        <v>2116.7999999999997</v>
      </c>
      <c r="G26" s="67">
        <f>+'Đất ở tại đô thị'!G26*0.6</f>
        <v>1270.0799999999997</v>
      </c>
      <c r="H26" s="67">
        <f>+'Đất ở tại đô thị'!H26*0.6</f>
        <v>846.72</v>
      </c>
      <c r="I26" s="67">
        <f>+'Đất ở tại đô thị'!I26*0.6</f>
        <v>423.36</v>
      </c>
      <c r="J26" s="4"/>
      <c r="K26" s="4"/>
      <c r="L26" s="4"/>
    </row>
    <row r="27" spans="1:12" s="3" customFormat="1" ht="56.25" x14ac:dyDescent="0.2">
      <c r="A27" s="36" t="s">
        <v>126</v>
      </c>
      <c r="B27" s="69" t="s">
        <v>127</v>
      </c>
      <c r="C27" s="69"/>
      <c r="D27" s="87" t="s">
        <v>77</v>
      </c>
      <c r="E27" s="87"/>
      <c r="F27" s="67">
        <f>+'Đất ở tại đô thị'!F27*0.6</f>
        <v>537.6</v>
      </c>
      <c r="G27" s="67">
        <f>+'Đất ở tại đô thị'!G27*0.6</f>
        <v>322.56</v>
      </c>
      <c r="H27" s="67">
        <f>+'Đất ở tại đô thị'!H27*0.6</f>
        <v>215.04000000000002</v>
      </c>
      <c r="I27" s="67">
        <f>+'Đất ở tại đô thị'!I27*0.6</f>
        <v>150</v>
      </c>
      <c r="J27" s="4"/>
      <c r="K27" s="4"/>
      <c r="L27" s="4"/>
    </row>
    <row r="28" spans="1:12" s="3" customFormat="1" ht="56.25" x14ac:dyDescent="0.2">
      <c r="A28" s="36" t="s">
        <v>128</v>
      </c>
      <c r="B28" s="69" t="s">
        <v>129</v>
      </c>
      <c r="C28" s="69"/>
      <c r="D28" s="70" t="s">
        <v>52</v>
      </c>
      <c r="E28" s="70"/>
      <c r="F28" s="67">
        <f>+'Đất ở tại đô thị'!F28*0.6</f>
        <v>1389</v>
      </c>
      <c r="G28" s="67">
        <f>+'Đất ở tại đô thị'!G28*0.6</f>
        <v>833.4</v>
      </c>
      <c r="H28" s="67">
        <f>+'Đất ở tại đô thị'!H28*0.6</f>
        <v>555.6</v>
      </c>
      <c r="I28" s="67">
        <f>+'Đất ở tại đô thị'!I28*0.6</f>
        <v>277.8</v>
      </c>
      <c r="J28" s="4"/>
      <c r="K28" s="4"/>
      <c r="L28" s="4"/>
    </row>
    <row r="29" spans="1:12" s="3" customFormat="1" ht="56.25" x14ac:dyDescent="0.2">
      <c r="A29" s="36" t="s">
        <v>130</v>
      </c>
      <c r="B29" s="69" t="s">
        <v>131</v>
      </c>
      <c r="C29" s="69"/>
      <c r="D29" s="70" t="s">
        <v>52</v>
      </c>
      <c r="E29" s="70"/>
      <c r="F29" s="67">
        <f>+'Đất ở tại đô thị'!F29*0.6</f>
        <v>1389</v>
      </c>
      <c r="G29" s="67">
        <f>+'Đất ở tại đô thị'!G29*0.6</f>
        <v>833.4</v>
      </c>
      <c r="H29" s="67">
        <f>+'Đất ở tại đô thị'!H29*0.6</f>
        <v>555.6</v>
      </c>
      <c r="I29" s="67">
        <f>+'Đất ở tại đô thị'!I29*0.6</f>
        <v>277.8</v>
      </c>
      <c r="J29" s="4"/>
      <c r="K29" s="4"/>
      <c r="L29" s="4"/>
    </row>
    <row r="30" spans="1:12" s="3" customFormat="1" ht="56.25" x14ac:dyDescent="0.2">
      <c r="A30" s="36" t="s">
        <v>132</v>
      </c>
      <c r="B30" s="69" t="s">
        <v>133</v>
      </c>
      <c r="C30" s="69"/>
      <c r="D30" s="70" t="s">
        <v>52</v>
      </c>
      <c r="E30" s="70"/>
      <c r="F30" s="67">
        <f>+'Đất ở tại đô thị'!F30*0.6</f>
        <v>1389</v>
      </c>
      <c r="G30" s="67">
        <f>+'Đất ở tại đô thị'!G30*0.6</f>
        <v>833.4</v>
      </c>
      <c r="H30" s="67">
        <f>+'Đất ở tại đô thị'!H30*0.6</f>
        <v>555.6</v>
      </c>
      <c r="I30" s="67">
        <f>+'Đất ở tại đô thị'!I30*0.6</f>
        <v>277.8</v>
      </c>
      <c r="J30" s="4"/>
      <c r="K30" s="4"/>
      <c r="L30" s="4"/>
    </row>
    <row r="31" spans="1:12" s="3" customFormat="1" ht="37.5" x14ac:dyDescent="0.2">
      <c r="A31" s="36" t="s">
        <v>134</v>
      </c>
      <c r="B31" s="69" t="s">
        <v>135</v>
      </c>
      <c r="C31" s="69"/>
      <c r="D31" s="70" t="s">
        <v>52</v>
      </c>
      <c r="E31" s="70"/>
      <c r="F31" s="67">
        <f>+'Đất ở tại đô thị'!F31*0.6</f>
        <v>1389</v>
      </c>
      <c r="G31" s="67">
        <f>+'Đất ở tại đô thị'!G31*0.6</f>
        <v>833.4</v>
      </c>
      <c r="H31" s="67">
        <f>+'Đất ở tại đô thị'!H31*0.6</f>
        <v>555.6</v>
      </c>
      <c r="I31" s="67">
        <f>+'Đất ở tại đô thị'!I31*0.6</f>
        <v>277.8</v>
      </c>
      <c r="J31" s="4"/>
      <c r="K31" s="4"/>
      <c r="L31" s="4"/>
    </row>
    <row r="32" spans="1:12" s="3" customFormat="1" ht="56.25" x14ac:dyDescent="0.2">
      <c r="A32" s="36" t="s">
        <v>136</v>
      </c>
      <c r="B32" s="69" t="s">
        <v>137</v>
      </c>
      <c r="C32" s="69"/>
      <c r="D32" s="70" t="s">
        <v>52</v>
      </c>
      <c r="E32" s="70"/>
      <c r="F32" s="67">
        <f>+'Đất ở tại đô thị'!F32*0.6</f>
        <v>1389</v>
      </c>
      <c r="G32" s="67">
        <f>+'Đất ở tại đô thị'!G32*0.6</f>
        <v>833.4</v>
      </c>
      <c r="H32" s="67">
        <f>+'Đất ở tại đô thị'!H32*0.6</f>
        <v>555.6</v>
      </c>
      <c r="I32" s="67">
        <f>+'Đất ở tại đô thị'!I32*0.6</f>
        <v>277.8</v>
      </c>
      <c r="J32" s="4"/>
      <c r="K32" s="4"/>
      <c r="L32" s="4"/>
    </row>
    <row r="33" spans="1:12" s="3" customFormat="1" ht="37.5" x14ac:dyDescent="0.2">
      <c r="A33" s="36" t="s">
        <v>138</v>
      </c>
      <c r="B33" s="56" t="s">
        <v>139</v>
      </c>
      <c r="C33" s="56"/>
      <c r="D33" s="111" t="s">
        <v>140</v>
      </c>
      <c r="E33" s="111"/>
      <c r="F33" s="67">
        <f>+'Đất ở tại đô thị'!F33*0.6</f>
        <v>2430</v>
      </c>
      <c r="G33" s="67">
        <f>+'Đất ở tại đô thị'!G33*0.6</f>
        <v>1458</v>
      </c>
      <c r="H33" s="67">
        <f>+'Đất ở tại đô thị'!H33*0.6</f>
        <v>972</v>
      </c>
      <c r="I33" s="67">
        <f>+'Đất ở tại đô thị'!I33*0.6</f>
        <v>486</v>
      </c>
      <c r="J33" s="4"/>
      <c r="K33" s="4"/>
      <c r="L33" s="4"/>
    </row>
    <row r="34" spans="1:12" s="3" customFormat="1" x14ac:dyDescent="0.2">
      <c r="A34" s="17">
        <v>7</v>
      </c>
      <c r="B34" s="18" t="s">
        <v>22</v>
      </c>
      <c r="C34" s="16"/>
      <c r="D34" s="16"/>
      <c r="E34" s="23"/>
      <c r="F34" s="67"/>
      <c r="G34" s="67"/>
      <c r="H34" s="67"/>
      <c r="I34" s="67"/>
    </row>
    <row r="35" spans="1:12" s="3" customFormat="1" ht="56.25" x14ac:dyDescent="0.2">
      <c r="A35" s="36" t="s">
        <v>141</v>
      </c>
      <c r="B35" s="56" t="s">
        <v>142</v>
      </c>
      <c r="C35" s="57" t="s">
        <v>16</v>
      </c>
      <c r="D35" s="112" t="s">
        <v>68</v>
      </c>
      <c r="E35" s="112"/>
      <c r="F35" s="67">
        <f>+'Đất ở tại đô thị'!F35*0.6</f>
        <v>3205.2</v>
      </c>
      <c r="G35" s="67">
        <f>+'Đất ở tại đô thị'!G35*0.6</f>
        <v>1923.12</v>
      </c>
      <c r="H35" s="67">
        <f>+'Đất ở tại đô thị'!H35*0.6</f>
        <v>1282.0800000000002</v>
      </c>
      <c r="I35" s="67">
        <f>+'Đất ở tại đô thị'!I35*0.6</f>
        <v>641.04000000000008</v>
      </c>
      <c r="J35" s="4"/>
      <c r="K35" s="4"/>
      <c r="L35" s="4"/>
    </row>
    <row r="36" spans="1:12" s="3" customFormat="1" ht="37.5" x14ac:dyDescent="0.2">
      <c r="A36" s="36" t="s">
        <v>26</v>
      </c>
      <c r="B36" s="56" t="s">
        <v>143</v>
      </c>
      <c r="C36" s="57" t="s">
        <v>16</v>
      </c>
      <c r="D36" s="112" t="s">
        <v>68</v>
      </c>
      <c r="E36" s="112"/>
      <c r="F36" s="67">
        <f>+'Đất ở tại đô thị'!F36*0.6</f>
        <v>3205.2</v>
      </c>
      <c r="G36" s="67">
        <f>+'Đất ở tại đô thị'!G36*0.6</f>
        <v>1923.12</v>
      </c>
      <c r="H36" s="67">
        <f>+'Đất ở tại đô thị'!H36*0.6</f>
        <v>1282.0800000000002</v>
      </c>
      <c r="I36" s="67">
        <f>+'Đất ở tại đô thị'!I36*0.6</f>
        <v>641.04000000000008</v>
      </c>
      <c r="J36" s="4"/>
      <c r="K36" s="4"/>
      <c r="L36" s="4"/>
    </row>
    <row r="37" spans="1:12" s="3" customFormat="1" x14ac:dyDescent="0.2">
      <c r="A37" s="17">
        <v>8</v>
      </c>
      <c r="B37" s="32" t="s">
        <v>18</v>
      </c>
      <c r="C37" s="36"/>
      <c r="D37" s="24"/>
      <c r="E37" s="24"/>
      <c r="F37" s="67"/>
      <c r="G37" s="67"/>
      <c r="H37" s="67"/>
      <c r="I37" s="67"/>
    </row>
    <row r="38" spans="1:12" s="3" customFormat="1" x14ac:dyDescent="0.2">
      <c r="A38" s="106" t="s">
        <v>144</v>
      </c>
      <c r="B38" s="109" t="s">
        <v>145</v>
      </c>
      <c r="C38" s="57" t="s">
        <v>16</v>
      </c>
      <c r="D38" s="110" t="s">
        <v>146</v>
      </c>
      <c r="E38" s="110"/>
      <c r="F38" s="67">
        <f>+'Đất ở tại đô thị'!F38*0.6</f>
        <v>2182.7999999999997</v>
      </c>
      <c r="G38" s="67">
        <f>+'Đất ở tại đô thị'!G38*0.6</f>
        <v>1309.6799999999998</v>
      </c>
      <c r="H38" s="67">
        <f>+'Đất ở tại đô thị'!H38*0.6</f>
        <v>873.12</v>
      </c>
      <c r="I38" s="67">
        <f>+'Đất ở tại đô thị'!I38*0.6</f>
        <v>436.56</v>
      </c>
      <c r="J38" s="4"/>
      <c r="K38" s="4"/>
      <c r="L38" s="4"/>
    </row>
    <row r="39" spans="1:12" s="3" customFormat="1" x14ac:dyDescent="0.2">
      <c r="A39" s="107"/>
      <c r="B39" s="109"/>
      <c r="C39" s="57" t="s">
        <v>16</v>
      </c>
      <c r="D39" s="110" t="s">
        <v>147</v>
      </c>
      <c r="E39" s="110"/>
      <c r="F39" s="67">
        <f>+'Đất ở tại đô thị'!F39*0.6</f>
        <v>1824</v>
      </c>
      <c r="G39" s="67">
        <f>+'Đất ở tại đô thị'!G39*0.6</f>
        <v>1094.3999999999999</v>
      </c>
      <c r="H39" s="67">
        <f>+'Đất ở tại đô thị'!H39*0.6</f>
        <v>729.6</v>
      </c>
      <c r="I39" s="67">
        <f>+'Đất ở tại đô thị'!I39*0.6</f>
        <v>364.8</v>
      </c>
      <c r="J39" s="4"/>
      <c r="K39" s="4"/>
      <c r="L39" s="4"/>
    </row>
    <row r="40" spans="1:12" s="3" customFormat="1" x14ac:dyDescent="0.2">
      <c r="A40" s="108"/>
      <c r="B40" s="109"/>
      <c r="C40" s="57" t="s">
        <v>16</v>
      </c>
      <c r="D40" s="110" t="s">
        <v>148</v>
      </c>
      <c r="E40" s="110"/>
      <c r="F40" s="67">
        <f>+'Đất ở tại đô thị'!F40*0.6</f>
        <v>1824</v>
      </c>
      <c r="G40" s="67">
        <f>+'Đất ở tại đô thị'!G40*0.6</f>
        <v>1094.3999999999999</v>
      </c>
      <c r="H40" s="67">
        <f>+'Đất ở tại đô thị'!H40*0.6</f>
        <v>729.6</v>
      </c>
      <c r="I40" s="67">
        <f>+'Đất ở tại đô thị'!I40*0.6</f>
        <v>364.8</v>
      </c>
      <c r="J40" s="4"/>
      <c r="K40" s="4"/>
      <c r="L40" s="4"/>
    </row>
  </sheetData>
  <mergeCells count="26">
    <mergeCell ref="D36:E36"/>
    <mergeCell ref="A38:A40"/>
    <mergeCell ref="B38:B40"/>
    <mergeCell ref="D38:E38"/>
    <mergeCell ref="D39:E39"/>
    <mergeCell ref="D40:E40"/>
    <mergeCell ref="D22:E22"/>
    <mergeCell ref="D24:E24"/>
    <mergeCell ref="D27:E27"/>
    <mergeCell ref="D33:E33"/>
    <mergeCell ref="D35:E35"/>
    <mergeCell ref="D12:E12"/>
    <mergeCell ref="D13:E13"/>
    <mergeCell ref="D15:E15"/>
    <mergeCell ref="D16:E16"/>
    <mergeCell ref="D21:E21"/>
    <mergeCell ref="A6:A7"/>
    <mergeCell ref="B6:B7"/>
    <mergeCell ref="C6:C7"/>
    <mergeCell ref="D6:E6"/>
    <mergeCell ref="A1:I1"/>
    <mergeCell ref="A2:I2"/>
    <mergeCell ref="A3:I3"/>
    <mergeCell ref="A4:I4"/>
    <mergeCell ref="F5:I5"/>
    <mergeCell ref="F6:I6"/>
  </mergeCells>
  <pageMargins left="0.5" right="0.5" top="0.7" bottom="0.7" header="0.3" footer="0.3"/>
  <pageSetup paperSize="9" scale="65" orientation="landscape" r:id="rId1"/>
  <headerFooter differentFirst="1">
    <oddHeader>&amp;C&amp;P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739B97-2BD5-4D44-B1DF-DD124F619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AEAFA8-BE40-4CA1-AC37-B5B9451BA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220FEF-6101-4613-AACE-3D989107859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Đất ở tại nông thôn</vt:lpstr>
      <vt:lpstr>Đất TMD tại nông thôn</vt:lpstr>
      <vt:lpstr>Đất SKC tại nông thôn</vt:lpstr>
      <vt:lpstr>Đất ở tại đô thị</vt:lpstr>
      <vt:lpstr>Đất TMD tại đô thị</vt:lpstr>
      <vt:lpstr>Dat SKC_do thi</vt:lpstr>
      <vt:lpstr>'Đất ở tại đô thị'!Print_Area</vt:lpstr>
      <vt:lpstr>'Đất ở tại nông thôn'!Print_Area</vt:lpstr>
      <vt:lpstr>'Đất SKC tại nông thôn'!Print_Area</vt:lpstr>
      <vt:lpstr>'Dat SKC_do thi'!Print_Area</vt:lpstr>
      <vt:lpstr>'Đất TMD tại đô thị'!Print_Area</vt:lpstr>
      <vt:lpstr>'Đất TMD tại nông thôn'!Print_Area</vt:lpstr>
      <vt:lpstr>'Đất ở tại đô thị'!Print_Titles</vt:lpstr>
      <vt:lpstr>'Đất ở tại nông thôn'!Print_Titles</vt:lpstr>
      <vt:lpstr>'Đất SKC tại nông thôn'!Print_Titles</vt:lpstr>
      <vt:lpstr>'Dat SKC_do thi'!Print_Titles</vt:lpstr>
      <vt:lpstr>'Đất TMD tại đô thị'!Print_Titles</vt:lpstr>
      <vt:lpstr>'Đất TMD tại nông thôn'!Print_Titles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2023-10-25T01:25:33Z</cp:lastPrinted>
  <dcterms:created xsi:type="dcterms:W3CDTF">2013-09-30T03:41:19Z</dcterms:created>
  <dcterms:modified xsi:type="dcterms:W3CDTF">2023-10-25T01:26:22Z</dcterms:modified>
</cp:coreProperties>
</file>